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GEsterson\OneDrive - Marcus &amp; Millichap\MHP Expert Team\1. Sales Folder\Fairground MHP- Moncks Corner, SC\1. Team Folder\"/>
    </mc:Choice>
  </mc:AlternateContent>
  <xr:revisionPtr revIDLastSave="233" documentId="8_{262E0106-6157-4607-9CB6-92D8FE47F7F0}" xr6:coauthVersionLast="45" xr6:coauthVersionMax="45" xr10:uidLastSave="{5C6F4104-17EE-4CB7-80A3-77E7815B3A9D}"/>
  <bookViews>
    <workbookView xWindow="28680" yWindow="-120" windowWidth="29040" windowHeight="15840" tabRatio="801" xr2:uid="{00000000-000D-0000-FFFF-FFFF00000000}"/>
  </bookViews>
  <sheets>
    <sheet name="Investment Summary" sheetId="82" r:id="rId1"/>
    <sheet name="Underwriting" sheetId="63" r:id="rId2"/>
    <sheet name="Seller's Numbers" sheetId="67" r:id="rId3"/>
    <sheet name="Rent Roll Summary" sheetId="72" r:id="rId4"/>
    <sheet name="Rent Roll" sheetId="71" r:id="rId5"/>
    <sheet name="Rental Units &amp; Investment" sheetId="78" r:id="rId6"/>
    <sheet name="Property Expenses" sheetId="79" r:id="rId7"/>
  </sheets>
  <externalReferences>
    <externalReference r:id="rId8"/>
    <externalReference r:id="rId9"/>
  </externalReferences>
  <definedNames>
    <definedName name="_Fil1" localSheetId="2" hidden="1">#REF!</definedName>
    <definedName name="_Fil1" hidden="1">#REF!</definedName>
    <definedName name="_Fill" localSheetId="2" hidden="1">#REF!</definedName>
    <definedName name="_Fill" hidden="1">#REF!</definedName>
    <definedName name="_xlnm._FilterDatabase" hidden="1">'[1]Rent Roll Analysis'!$A$8:$AC$251</definedName>
    <definedName name="_Key1" hidden="1">#REF!</definedName>
    <definedName name="_Key2" hidden="1">#REF!</definedName>
    <definedName name="_Key5" hidden="1">#REF!</definedName>
    <definedName name="_Key6" hidden="1">#REF!</definedName>
    <definedName name="_Key8" hidden="1">#REF!</definedName>
    <definedName name="_Key9" hidden="1">#REF!</definedName>
    <definedName name="_Order1" hidden="1">255</definedName>
    <definedName name="_Order2" hidden="1">255</definedName>
    <definedName name="_Sort" hidden="1">#REF!</definedName>
    <definedName name="ActivityIDCell">[2]Data!#REF!</definedName>
    <definedName name="AmortizationCell">[2]Data!#REF!</definedName>
    <definedName name="AverageUnitRentTable">[2]Data!#REF!</definedName>
    <definedName name="BadLink" hidden="1">#REF!</definedName>
    <definedName name="CCCount">#REF!</definedName>
    <definedName name="del" localSheetId="2" hidden="1">{"Page1",#N/A,FALSE,"7979";"Page2",#N/A,FALSE,"7979";"Page3",#N/A,FALSE,"7979"}</definedName>
    <definedName name="del" localSheetId="1" hidden="1">{"Page1",#N/A,FALSE,"7979";"Page2",#N/A,FALSE,"7979";"Page3",#N/A,FALSE,"7979"}</definedName>
    <definedName name="del" hidden="1">{"Page1",#N/A,FALSE,"7979";"Page2",#N/A,FALSE,"7979";"Page3",#N/A,FALSE,"7979"}</definedName>
    <definedName name="DownCell">[2]Data!$D$5</definedName>
    <definedName name="GrossLeasableCell">[2]Data!$D$28</definedName>
    <definedName name="InterestRateCell">[2]Data!#REF!</definedName>
    <definedName name="LoanAmountCell">[2]Data!#REF!</definedName>
    <definedName name="LoanAmt_NEW">#REF!</definedName>
    <definedName name="LoanAmt2_NEW">#REF!</definedName>
    <definedName name="NCCCount">#REF!</definedName>
    <definedName name="NNN">#REF!</definedName>
    <definedName name="OccupancyPct">[2]Data!#REF!</definedName>
    <definedName name="OCount">#REF!</definedName>
    <definedName name="PCount">#REF!</definedName>
    <definedName name="PriceCell">[2]Data!$D$2</definedName>
    <definedName name="_xlnm.Print_Area" localSheetId="1">Underwriting!$A$1:$Q$56</definedName>
    <definedName name="Rate_NEW" localSheetId="2">#REF!</definedName>
    <definedName name="Rate_NEW">#REF!</definedName>
    <definedName name="Rate2_NEW" localSheetId="2">#REF!</definedName>
    <definedName name="Rate2_NEW">#REF!</definedName>
    <definedName name="SALECOMPS_DATE" localSheetId="2">#REF!</definedName>
    <definedName name="SALECOMPS_DATE">#REF!</definedName>
    <definedName name="switchAcqType">#REF!</definedName>
    <definedName name="switchLoanType">#REF!</definedName>
    <definedName name="Term_NEW">#REF!</definedName>
    <definedName name="Term2_NEW">#REF!</definedName>
    <definedName name="TotalCurrentMonthlyIncomeCell">[2]Data!#REF!</definedName>
    <definedName name="TotalRentableSFCell">[2]Data!#REF!</definedName>
    <definedName name="TotalSuiteCountCell">[2]Data!#REF!</definedName>
    <definedName name="TotalSuitePotentialMonthlyIncome">[2]Data!#REF!</definedName>
    <definedName name="TotalUnitCountCell">[2]Data!$D$32</definedName>
    <definedName name="UnitTypeOptions">#REF!</definedName>
    <definedName name="VacantPOH">[2]Data!#REF!</definedName>
    <definedName name="VacantSpaces">[2]Data!#REF!</definedName>
    <definedName name="what" localSheetId="2" hidden="1">{"Page1",#N/A,FALSE,"7979";"Page2",#N/A,FALSE,"7979";"Page3",#N/A,FALSE,"7979"}</definedName>
    <definedName name="what" localSheetId="1" hidden="1">{"Page1",#N/A,FALSE,"7979";"Page2",#N/A,FALSE,"7979";"Page3",#N/A,FALSE,"7979"}</definedName>
    <definedName name="what" hidden="1">{"Page1",#N/A,FALSE,"7979";"Page2",#N/A,FALSE,"7979";"Page3",#N/A,FALSE,"7979"}</definedName>
    <definedName name="wrn.ALL." localSheetId="2"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 localSheetId="1"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ALL." hidden="1">{#N/A,#N/A,FALSE,"SCHEDULE A";"MINIMUM RENT",#N/A,FALSE,"SCHEDULES B &amp; C";"PERCENTAGE RENT",#N/A,FALSE,"SCHEDULES B &amp; C";#N/A,#N/A,FALSE,"SCHEDULE D";"SUMMARY SCHEDULE",#N/A,FALSE,"SCHEDULE E";#N/A,#N/A,FALSE,"SCHEDULE F";#N/A,#N/A,FALSE,"SCHEDULE G";"SUMMARY SCHEDULE",#N/A,FALSE,"SCHEDULE H";"SUMMARY SCHEDULE",#N/A,FALSE,"SCHEDULE I";#N/A,#N/A,FALSE,"SCHEDULE J";#N/A,#N/A,FALSE,"SCHEDULE 2";#N/A,#N/A,FALSE,"SCHEDULE 3";#N/A,#N/A,FALSE,"MARKETING I";#N/A,#N/A,FALSE,"MARKETING II";#N/A,#N/A,FALSE,"MARKETING III"}</definedName>
    <definedName name="wrn.DETAIL._.SCHEDULES." localSheetId="2" hidden="1">{"ACCOUNT DETAIL",#N/A,FALSE,"SCHEDULE E";"ACCOUNT DETAIL",#N/A,FALSE,"SCHEDULE G";"ACCOUNT DETAIL",#N/A,FALSE,"SCHEDULE H";"ACCOUNT DETAIL",#N/A,FALSE,"SCHEDULE I"}</definedName>
    <definedName name="wrn.DETAIL._.SCHEDULES." localSheetId="1" hidden="1">{"ACCOUNT DETAIL",#N/A,FALSE,"SCHEDULE E";"ACCOUNT DETAIL",#N/A,FALSE,"SCHEDULE G";"ACCOUNT DETAIL",#N/A,FALSE,"SCHEDULE H";"ACCOUNT DETAIL",#N/A,FALSE,"SCHEDULE I"}</definedName>
    <definedName name="wrn.DETAIL._.SCHEDULES." hidden="1">{"ACCOUNT DETAIL",#N/A,FALSE,"SCHEDULE E";"ACCOUNT DETAIL",#N/A,FALSE,"SCHEDULE G";"ACCOUNT DETAIL",#N/A,FALSE,"SCHEDULE H";"ACCOUNT DETAIL",#N/A,FALSE,"SCHEDULE I"}</definedName>
    <definedName name="wrn.LETTERED." localSheetId="2"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ETTERED." localSheetId="1"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ETTERED."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oan._.Summary." localSheetId="2" hidden="1">{"Loan Summary",#N/A,FALSE,"Phase 1 loan &amp; data"}</definedName>
    <definedName name="wrn.Loan._.Summary." localSheetId="1" hidden="1">{"Loan Summary",#N/A,FALSE,"Phase 1 loan &amp; data"}</definedName>
    <definedName name="wrn.Loan._.Summary." hidden="1">{"Loan Summary",#N/A,FALSE,"Phase 1 loan &amp; data"}</definedName>
    <definedName name="wrn.MARKETING." localSheetId="2" hidden="1">{#N/A,#N/A,FALSE,"MARKETING I";#N/A,#N/A,FALSE,"MARKETING II";#N/A,#N/A,FALSE,"MARKETING III"}</definedName>
    <definedName name="wrn.MARKETING." localSheetId="1" hidden="1">{#N/A,#N/A,FALSE,"MARKETING I";#N/A,#N/A,FALSE,"MARKETING II";#N/A,#N/A,FALSE,"MARKETING III"}</definedName>
    <definedName name="wrn.MARKETING." hidden="1">{#N/A,#N/A,FALSE,"MARKETING I";#N/A,#N/A,FALSE,"MARKETING II";#N/A,#N/A,FALSE,"MARKETING III"}</definedName>
    <definedName name="wrn.MINRENT." localSheetId="2" hidden="1">{"MINRENT2",#N/A,FALSE,"SCHEDULE B"}</definedName>
    <definedName name="wrn.MINRENT." localSheetId="1" hidden="1">{"MINRENT2",#N/A,FALSE,"SCHEDULE B"}</definedName>
    <definedName name="wrn.MINRENT." hidden="1">{"MINRENT2",#N/A,FALSE,"SCHEDULE B"}</definedName>
    <definedName name="wrn.Partial." localSheetId="2" hidden="1">{#N/A,#N/A,FALSE,"1Summary";#N/A,#N/A,FALSE,"Assumptions";#N/A,#N/A,FALSE,"Rent Roll Summary";#N/A,#N/A,FALSE,"Effective Rental Income Detail";#N/A,#N/A,FALSE,"Cash Flow Projections";#N/A,#N/A,FALSE,"Operating Statement";#N/A,#N/A,FALSE,"Pricing Matrix"}</definedName>
    <definedName name="wrn.Partial." localSheetId="1" hidden="1">{#N/A,#N/A,FALSE,"1Summary";#N/A,#N/A,FALSE,"Assumptions";#N/A,#N/A,FALSE,"Rent Roll Summary";#N/A,#N/A,FALSE,"Effective Rental Income Detail";#N/A,#N/A,FALSE,"Cash Flow Projections";#N/A,#N/A,FALSE,"Operating Statement";#N/A,#N/A,FALSE,"Pricing Matrix"}</definedName>
    <definedName name="wrn.Partial." hidden="1">{#N/A,#N/A,FALSE,"1Summary";#N/A,#N/A,FALSE,"Assumptions";#N/A,#N/A,FALSE,"Rent Roll Summary";#N/A,#N/A,FALSE,"Effective Rental Income Detail";#N/A,#N/A,FALSE,"Cash Flow Projections";#N/A,#N/A,FALSE,"Operating Statement";#N/A,#N/A,FALSE,"Pricing Matrix"}</definedName>
    <definedName name="wrn.Partial_Template." localSheetId="2" hidden="1">{#N/A,#N/A,FALSE,"1Summary";#N/A,#N/A,FALSE,"2Assumptions";#N/A,#N/A,FALSE,"3Cash Flow";#N/A,#N/A,FALSE,"6Residual";#N/A,#N/A,FALSE,"AExpiration Schedule"}</definedName>
    <definedName name="wrn.Partial_Template." localSheetId="1" hidden="1">{#N/A,#N/A,FALSE,"1Summary";#N/A,#N/A,FALSE,"2Assumptions";#N/A,#N/A,FALSE,"3Cash Flow";#N/A,#N/A,FALSE,"6Residual";#N/A,#N/A,FALSE,"AExpiration Schedule"}</definedName>
    <definedName name="wrn.Partial_Template." hidden="1">{#N/A,#N/A,FALSE,"1Summary";#N/A,#N/A,FALSE,"2Assumptions";#N/A,#N/A,FALSE,"3Cash Flow";#N/A,#N/A,FALSE,"6Residual";#N/A,#N/A,FALSE,"AExpiration Schedule"}</definedName>
    <definedName name="wrn.PERCENTAGE._.RENT." localSheetId="2" hidden="1">{"PERCENTAGE RENT",#N/A,TRUE,"SCHEDULE B"}</definedName>
    <definedName name="wrn.PERCENTAGE._.RENT." localSheetId="1" hidden="1">{"PERCENTAGE RENT",#N/A,TRUE,"SCHEDULE B"}</definedName>
    <definedName name="wrn.PERCENTAGE._.RENT." hidden="1">{"PERCENTAGE RENT",#N/A,TRUE,"SCHEDULE B"}</definedName>
    <definedName name="wrn.Portfolio." localSheetId="2" hidden="1">{#N/A,#N/A,FALSE,"Portfolio Summary";#N/A,#N/A,FALSE,"Portfolio Operating Stmt";#N/A,#N/A,FALSE,"Portfolio Cash Flow"}</definedName>
    <definedName name="wrn.Portfolio." localSheetId="1" hidden="1">{#N/A,#N/A,FALSE,"Portfolio Summary";#N/A,#N/A,FALSE,"Portfolio Operating Stmt";#N/A,#N/A,FALSE,"Portfolio Cash Flow"}</definedName>
    <definedName name="wrn.Portfolio." hidden="1">{#N/A,#N/A,FALSE,"Portfolio Summary";#N/A,#N/A,FALSE,"Portfolio Operating Stmt";#N/A,#N/A,FALSE,"Portfolio Cash Flow"}</definedName>
    <definedName name="wrn.RATES." localSheetId="2" hidden="1">{"RATES",#N/A,FALSE,"RECOVERY RATES";"CONTRIBUTIONS",#N/A,FALSE,"RECOVERY RATES";"GLA CATEGORY SUMMARY",#N/A,FALSE,"RECOVERY RATES"}</definedName>
    <definedName name="wrn.RATES." localSheetId="1" hidden="1">{"RATES",#N/A,FALSE,"RECOVERY RATES";"CONTRIBUTIONS",#N/A,FALSE,"RECOVERY RATES";"GLA CATEGORY SUMMARY",#N/A,FALSE,"RECOVERY RATES"}</definedName>
    <definedName name="wrn.RATES." hidden="1">{"RATES",#N/A,FALSE,"RECOVERY RATES";"CONTRIBUTIONS",#N/A,FALSE,"RECOVERY RATES";"GLA CATEGORY SUMMARY",#N/A,FALSE,"RECOVERY RATES"}</definedName>
    <definedName name="wrn.SCHAs." localSheetId="2" hidden="1">{"ACCOUNTING COPY",#N/A,FALSE,"SCHEDULE A";"FINANCE COPY",#N/A,FALSE,"SCHEDULE A";"P.L. COPY",#N/A,FALSE,"SCHEDULE A"}</definedName>
    <definedName name="wrn.SCHAs." localSheetId="1" hidden="1">{"ACCOUNTING COPY",#N/A,FALSE,"SCHEDULE A";"FINANCE COPY",#N/A,FALSE,"SCHEDULE A";"P.L. COPY",#N/A,FALSE,"SCHEDULE A"}</definedName>
    <definedName name="wrn.SCHAs." hidden="1">{"ACCOUNTING COPY",#N/A,FALSE,"SCHEDULE A";"FINANCE COPY",#N/A,FALSE,"SCHEDULE A";"P.L. COPY",#N/A,FALSE,"SCHEDULE A"}</definedName>
    <definedName name="wrn.SCHEDULES._.ABC." localSheetId="2" hidden="1">{#N/A,#N/A,FALSE,"SCHEDULE A";"MINIMUM RENT",#N/A,FALSE,"SCHEDULES B &amp; C";"PERCENTAGE RENT",#N/A,FALSE,"SCHEDULES B &amp; C"}</definedName>
    <definedName name="wrn.SCHEDULES._.ABC." localSheetId="1" hidden="1">{#N/A,#N/A,FALSE,"SCHEDULE A";"MINIMUM RENT",#N/A,FALSE,"SCHEDULES B &amp; C";"PERCENTAGE RENT",#N/A,FALSE,"SCHEDULES B &amp; C"}</definedName>
    <definedName name="wrn.SCHEDULES._.ABC." hidden="1">{#N/A,#N/A,FALSE,"SCHEDULE A";"MINIMUM RENT",#N/A,FALSE,"SCHEDULES B &amp; C";"PERCENTAGE RENT",#N/A,FALSE,"SCHEDULES B &amp; C"}</definedName>
    <definedName name="wrn.TEST." localSheetId="2" hidden="1">{#N/A,#N/A,FALSE,"SCHEDULE G"}</definedName>
    <definedName name="wrn.TEST." localSheetId="1" hidden="1">{#N/A,#N/A,FALSE,"SCHEDULE G"}</definedName>
    <definedName name="wrn.TEST." hidden="1">{#N/A,#N/A,FALSE,"SCHEDULE G"}</definedName>
    <definedName name="wrn.valuation." localSheetId="2" hidden="1">{"Page1",#N/A,FALSE,"7979";"Page2",#N/A,FALSE,"7979";"Page3",#N/A,FALSE,"7979"}</definedName>
    <definedName name="wrn.valuation." localSheetId="1" hidden="1">{"Page1",#N/A,FALSE,"7979";"Page2",#N/A,FALSE,"7979";"Page3",#N/A,FALSE,"7979"}</definedName>
    <definedName name="wrn.valuation." hidden="1">{"Page1",#N/A,FALSE,"7979";"Page2",#N/A,FALSE,"7979";"Page3",#N/A,FALSE,"7979"}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18" i="72" l="1"/>
  <c r="AM18" i="72"/>
  <c r="AA23" i="72" l="1"/>
  <c r="Y23" i="72"/>
  <c r="AA22" i="72"/>
  <c r="X22" i="72" l="1"/>
  <c r="AB21" i="72" l="1"/>
  <c r="AB22" i="72" s="1"/>
  <c r="AC21" i="72"/>
  <c r="AC22" i="72" s="1"/>
  <c r="X23" i="72"/>
  <c r="Z23" i="72"/>
  <c r="X21" i="72"/>
  <c r="Z21" i="72"/>
  <c r="Z22" i="72" s="1"/>
  <c r="Y14" i="72" l="1"/>
  <c r="Y13" i="72"/>
  <c r="X15" i="72" l="1"/>
  <c r="AC8" i="72"/>
  <c r="AA8" i="72"/>
  <c r="AB11" i="72"/>
  <c r="AF11" i="72"/>
  <c r="AH11" i="72" s="1"/>
  <c r="Z12" i="72"/>
  <c r="X12" i="72"/>
  <c r="AB12" i="72"/>
  <c r="AA12" i="72"/>
  <c r="AC12" i="72"/>
  <c r="X8" i="72"/>
  <c r="AI11" i="72"/>
  <c r="X11" i="72"/>
  <c r="AB8" i="72"/>
  <c r="Z8" i="72"/>
  <c r="AP18" i="72" l="1"/>
  <c r="R9" i="72"/>
  <c r="R7" i="72" s="1"/>
  <c r="U9" i="72"/>
  <c r="U7" i="72" s="1"/>
  <c r="X7" i="72" s="1"/>
  <c r="S9" i="72"/>
  <c r="S7" i="72" s="1"/>
  <c r="T9" i="72"/>
  <c r="T7" i="72" s="1"/>
  <c r="X10" i="72"/>
  <c r="AC11" i="72"/>
  <c r="Z11" i="72"/>
  <c r="AN18" i="72" l="1"/>
  <c r="AQ18" i="72" s="1"/>
  <c r="Z15" i="72"/>
  <c r="X13" i="72"/>
  <c r="X14" i="72"/>
  <c r="X9" i="72" l="1"/>
</calcChain>
</file>

<file path=xl/sharedStrings.xml><?xml version="1.0" encoding="utf-8"?>
<sst xmlns="http://schemas.openxmlformats.org/spreadsheetml/2006/main" count="661" uniqueCount="343">
  <si>
    <t>Property Name</t>
  </si>
  <si>
    <t xml:space="preserve">Fairground MHP </t>
  </si>
  <si>
    <t>Street Address</t>
  </si>
  <si>
    <t xml:space="preserve">108 Fairgrounds Rd </t>
  </si>
  <si>
    <t>City</t>
  </si>
  <si>
    <t>ST</t>
  </si>
  <si>
    <t>Zip</t>
  </si>
  <si>
    <t>County</t>
  </si>
  <si>
    <t>MSA</t>
  </si>
  <si>
    <t xml:space="preserve">Moncks Corner </t>
  </si>
  <si>
    <t xml:space="preserve">SC </t>
  </si>
  <si>
    <t xml:space="preserve">Berkeley </t>
  </si>
  <si>
    <t>Charleston, SC</t>
  </si>
  <si>
    <t>Rent Roll Data Source</t>
  </si>
  <si>
    <t>Mobile Home Rent Roll</t>
  </si>
  <si>
    <t>Seller Unit #</t>
  </si>
  <si>
    <t>Unit Type</t>
  </si>
  <si>
    <t>Tenant Name</t>
  </si>
  <si>
    <t>POH Year</t>
  </si>
  <si>
    <t>POH Make/Model</t>
  </si>
  <si>
    <t>POH Dimensions</t>
  </si>
  <si>
    <t>Notes</t>
  </si>
  <si>
    <t>RTO Balance</t>
  </si>
  <si>
    <t>Lot Rent</t>
  </si>
  <si>
    <t>POH Rent</t>
  </si>
  <si>
    <t>RTO Payment</t>
  </si>
  <si>
    <t>Total Rent</t>
  </si>
  <si>
    <t>Annual Rent</t>
  </si>
  <si>
    <t>Tenant Owned Home</t>
  </si>
  <si>
    <t xml:space="preserve">Monica Milligan </t>
  </si>
  <si>
    <t>Vacant Lot</t>
  </si>
  <si>
    <t xml:space="preserve">Roberto Carillo </t>
  </si>
  <si>
    <t>Rented POH</t>
  </si>
  <si>
    <t>TAR Ventures, LLC</t>
  </si>
  <si>
    <t>Pedro Bautista</t>
  </si>
  <si>
    <t xml:space="preserve">Jerome Hartz </t>
  </si>
  <si>
    <t xml:space="preserve">John Crystal </t>
  </si>
  <si>
    <t xml:space="preserve">Oscar Garcia </t>
  </si>
  <si>
    <t>Miguel Alarcon</t>
  </si>
  <si>
    <t xml:space="preserve">Belen Lopez </t>
  </si>
  <si>
    <t xml:space="preserve">Franklin Sanchez </t>
  </si>
  <si>
    <t xml:space="preserve">Fausto Santiago </t>
  </si>
  <si>
    <t xml:space="preserve">Gabriela Weathers </t>
  </si>
  <si>
    <t xml:space="preserve">Derrick Yeadon </t>
  </si>
  <si>
    <t>Vacant POH</t>
  </si>
  <si>
    <t xml:space="preserve">Juan Maldonaldo </t>
  </si>
  <si>
    <t xml:space="preserve">Eboney Milligan </t>
  </si>
  <si>
    <t xml:space="preserve">Emilia Hernandez </t>
  </si>
  <si>
    <t xml:space="preserve">Luciana Ortiz </t>
  </si>
  <si>
    <t xml:space="preserve">Raul Sanchez </t>
  </si>
  <si>
    <t xml:space="preserve">Oscar Rodriguez </t>
  </si>
  <si>
    <t xml:space="preserve">Olga Zamora </t>
  </si>
  <si>
    <t xml:space="preserve">Hector Ramirez </t>
  </si>
  <si>
    <t xml:space="preserve">Eric Hernandez </t>
  </si>
  <si>
    <t xml:space="preserve">Lisbia Acosta </t>
  </si>
  <si>
    <t xml:space="preserve">Gelaco Barrios </t>
  </si>
  <si>
    <t>Monthly</t>
  </si>
  <si>
    <t>Abandoned Home</t>
  </si>
  <si>
    <t>Annual</t>
  </si>
  <si>
    <t>Rent To Own POH</t>
  </si>
  <si>
    <t>Average Lot Rent</t>
  </si>
  <si>
    <t>Average POH Rent</t>
  </si>
  <si>
    <t>Average Rent to Own Payment</t>
  </si>
  <si>
    <t>RTO Balance Remaining</t>
  </si>
  <si>
    <t>Other Housing Rent Roll</t>
  </si>
  <si>
    <t>Unit Description</t>
  </si>
  <si>
    <t>Occupancy</t>
  </si>
  <si>
    <t>Bed/Bath</t>
  </si>
  <si>
    <t>Square Feet</t>
  </si>
  <si>
    <t>Rent</t>
  </si>
  <si>
    <t>Market Rent (If Vacant)</t>
  </si>
  <si>
    <t>1A</t>
  </si>
  <si>
    <t xml:space="preserve">Apartment </t>
  </si>
  <si>
    <t xml:space="preserve">Xavier Stephens </t>
  </si>
  <si>
    <t>Occupied</t>
  </si>
  <si>
    <t xml:space="preserve">Needs to be C/O'd.  </t>
  </si>
  <si>
    <t>1B</t>
  </si>
  <si>
    <t>Vacant</t>
  </si>
  <si>
    <t>Needs to be C/O'd.</t>
  </si>
  <si>
    <t>Average Rent</t>
  </si>
  <si>
    <t>Average Rent @100% Occupancy</t>
  </si>
  <si>
    <t>POH Valuation Type</t>
  </si>
  <si>
    <t>Current Rent Roll</t>
  </si>
  <si>
    <t>Pro Forma Rent Roll</t>
  </si>
  <si>
    <t>Shell Value per POH</t>
  </si>
  <si>
    <t>Gross Rent Multiple</t>
  </si>
  <si>
    <t>Total Rental Units</t>
  </si>
  <si>
    <t>Total Tenants</t>
  </si>
  <si>
    <t/>
  </si>
  <si>
    <t>Total MHP Lots</t>
  </si>
  <si>
    <t>Percent</t>
  </si>
  <si>
    <t>Comments (Required on Grey Boxes)</t>
  </si>
  <si>
    <t>Comments</t>
  </si>
  <si>
    <t>Tenant Owned Homes</t>
  </si>
  <si>
    <t xml:space="preserve">Infill of 44 new mobile homes, with 42 tenants </t>
  </si>
  <si>
    <t>Equal to Current Rent Roll</t>
  </si>
  <si>
    <t>Abandoned Homes</t>
  </si>
  <si>
    <t>No Abandoned Homes on Current Rent Roll</t>
  </si>
  <si>
    <t>Vacant Lots</t>
  </si>
  <si>
    <t>RTO Payments</t>
  </si>
  <si>
    <t>Rent To Own POHs</t>
  </si>
  <si>
    <t>Rented POHs</t>
  </si>
  <si>
    <t xml:space="preserve">No POH's </t>
  </si>
  <si>
    <t>No Abandoned Homes or POH</t>
  </si>
  <si>
    <t>No Change in POH Occupancy</t>
  </si>
  <si>
    <t xml:space="preserve"> Occupied </t>
  </si>
  <si>
    <t>Vacant POHs</t>
  </si>
  <si>
    <t>No Vacant POHs on Current Rent Roll</t>
  </si>
  <si>
    <t>Market Lot Rent</t>
  </si>
  <si>
    <t>Market Rent at completion of build out</t>
  </si>
  <si>
    <t>Market POH Rent</t>
  </si>
  <si>
    <t>Average RTO Payment</t>
  </si>
  <si>
    <t>No Rent to Own Contracts on Current Rent Roll</t>
  </si>
  <si>
    <t>Rent to Own Payments Remain the Same</t>
  </si>
  <si>
    <t>Total POH Units</t>
  </si>
  <si>
    <t>Total Inventory Value</t>
  </si>
  <si>
    <t>* $0,000 Per POH</t>
  </si>
  <si>
    <t>Other Housing Units</t>
  </si>
  <si>
    <t>Other Housing - Occupied</t>
  </si>
  <si>
    <t>Site Built Rent</t>
  </si>
  <si>
    <t>1 Site Built Unit Occupied</t>
  </si>
  <si>
    <t>Other Housing - Vacant</t>
  </si>
  <si>
    <t>No Vacant Site Built Units on Current Rent Roll</t>
  </si>
  <si>
    <t>Avg Other Housing Rent</t>
  </si>
  <si>
    <t>* Average Rent at 100% Occupancy is $625</t>
  </si>
  <si>
    <t>No</t>
  </si>
  <si>
    <t>Seller Reported Revenues</t>
  </si>
  <si>
    <t>Seller GL Code</t>
  </si>
  <si>
    <t>Reported Amount</t>
  </si>
  <si>
    <t>Annualized (Yes/No)</t>
  </si>
  <si>
    <t>Annualized Amount</t>
  </si>
  <si>
    <t>Allocation #1</t>
  </si>
  <si>
    <t>Percent Applied</t>
  </si>
  <si>
    <t>Amount Applied</t>
  </si>
  <si>
    <t>Allocation #2</t>
  </si>
  <si>
    <t>Allocation #3</t>
  </si>
  <si>
    <t xml:space="preserve">Lot Rent </t>
  </si>
  <si>
    <t>Yes</t>
  </si>
  <si>
    <t>Lot Rent Revenue</t>
  </si>
  <si>
    <t xml:space="preserve">POH Rent </t>
  </si>
  <si>
    <t>POH Revenue</t>
  </si>
  <si>
    <t xml:space="preserve">Water/Sewer Revenue </t>
  </si>
  <si>
    <t>Water/Sewer Revenue</t>
  </si>
  <si>
    <t>MH Lot Property Tax Revenue</t>
  </si>
  <si>
    <t xml:space="preserve">Park owner pays taxes up front and is then reimbursed by tenants </t>
  </si>
  <si>
    <t>Uncategorized Revenue #1</t>
  </si>
  <si>
    <t xml:space="preserve">Apartment Rent </t>
  </si>
  <si>
    <t>Other Housing Revenue</t>
  </si>
  <si>
    <t>Seller Reported Expenses</t>
  </si>
  <si>
    <t xml:space="preserve">Property Tax </t>
  </si>
  <si>
    <t>Property Taxes (Real Estate)</t>
  </si>
  <si>
    <t xml:space="preserve">Individual MH Property Tax </t>
  </si>
  <si>
    <t>Owner pays up front and then is reimbursed by tenants</t>
  </si>
  <si>
    <t xml:space="preserve">Property Insurance </t>
  </si>
  <si>
    <t xml:space="preserve">General Liability </t>
  </si>
  <si>
    <t>Property Insurance (Real Estate)</t>
  </si>
  <si>
    <t xml:space="preserve">Insurance </t>
  </si>
  <si>
    <t xml:space="preserve">Taylor Agency. Insurance on two apartments </t>
  </si>
  <si>
    <t xml:space="preserve">Cleaning and Maintenance </t>
  </si>
  <si>
    <t>Cap Ex</t>
  </si>
  <si>
    <t xml:space="preserve">Legal and Other Professional Fees </t>
  </si>
  <si>
    <t>Legal Fees</t>
  </si>
  <si>
    <t>Repairs</t>
  </si>
  <si>
    <t>Repairs &amp; Maintenance (Real Estate)</t>
  </si>
  <si>
    <t>Repairs &amp; Maintenance (POH)</t>
  </si>
  <si>
    <t xml:space="preserve">Utilities </t>
  </si>
  <si>
    <t xml:space="preserve">Public water/sewer </t>
  </si>
  <si>
    <t>Public Water &amp; Sewer</t>
  </si>
  <si>
    <t xml:space="preserve">Electricity </t>
  </si>
  <si>
    <t>Electricity (Real Estate)</t>
  </si>
  <si>
    <t xml:space="preserve">Internet </t>
  </si>
  <si>
    <t xml:space="preserve">Verizon </t>
  </si>
  <si>
    <t>Internet</t>
  </si>
  <si>
    <t xml:space="preserve">Trash </t>
  </si>
  <si>
    <t xml:space="preserve">$450/month x 12 months </t>
  </si>
  <si>
    <t>Trash</t>
  </si>
  <si>
    <t>Gross NOI</t>
  </si>
  <si>
    <t>Annualized Gross NOI</t>
  </si>
  <si>
    <t>Purchase Price</t>
  </si>
  <si>
    <t>Normalized / Pro Forma Worksheet</t>
  </si>
  <si>
    <t>Not Applicable</t>
  </si>
  <si>
    <t>RE Revenue</t>
  </si>
  <si>
    <t>Normalized Actuals</t>
  </si>
  <si>
    <t>Pro Forma</t>
  </si>
  <si>
    <t>Total RE Rental Income</t>
  </si>
  <si>
    <t>Trash Revenue</t>
  </si>
  <si>
    <t>Bad Debt &amp; Credit Loss</t>
  </si>
  <si>
    <t>Total Revenue (Not Including POH Revenue)</t>
  </si>
  <si>
    <t>Reported Gross Revenues</t>
  </si>
  <si>
    <t>Un-Adjusted</t>
  </si>
  <si>
    <t>Seller Actuals - Allocated</t>
  </si>
  <si>
    <t>Expense Account</t>
  </si>
  <si>
    <t>Actuals</t>
  </si>
  <si>
    <t>CapEX or N/A</t>
  </si>
  <si>
    <t>POH</t>
  </si>
  <si>
    <t>Real Estate</t>
  </si>
  <si>
    <t>Comments (Grey &amp; Yellow Boxes Require Manual Comments)</t>
  </si>
  <si>
    <t>Property Taxes</t>
  </si>
  <si>
    <t>Estimated at 2.5% of Real Estate Value Allocation</t>
  </si>
  <si>
    <t>Property Insurance</t>
  </si>
  <si>
    <t xml:space="preserve">PH insurance Adjusted for 44 lots </t>
  </si>
  <si>
    <t>Repairs &amp; Maintenance</t>
  </si>
  <si>
    <t xml:space="preserve">PF = $175 per lot/year </t>
  </si>
  <si>
    <t>Mowing &amp; Landscaping</t>
  </si>
  <si>
    <t xml:space="preserve">35 lots x $71.5 per lot </t>
  </si>
  <si>
    <t xml:space="preserve">Assumes $62 per tenant/month (42 tenants) </t>
  </si>
  <si>
    <t>Assumes $18 per tenant/month (42 tenants)</t>
  </si>
  <si>
    <t>Electricity</t>
  </si>
  <si>
    <t>Normalized Equals Seller's Disclosure.  2.2% Pro Forma Increase</t>
  </si>
  <si>
    <t>Employee Salaries</t>
  </si>
  <si>
    <t xml:space="preserve">$10 per lot/month plus free $500 lot rent </t>
  </si>
  <si>
    <t>Payroll Taxes &amp; Expenses</t>
  </si>
  <si>
    <t>10% of Total Payroll</t>
  </si>
  <si>
    <t>3rd Party Management</t>
  </si>
  <si>
    <t>PF = 3.5% Revenues</t>
  </si>
  <si>
    <t>Office Supplies &amp; Expenses</t>
  </si>
  <si>
    <t xml:space="preserve">Broker Estimate </t>
  </si>
  <si>
    <t>Accounting Fees</t>
  </si>
  <si>
    <t>Licenses / Permits / Dues</t>
  </si>
  <si>
    <t>Capital Expenses</t>
  </si>
  <si>
    <t>Total Expenses</t>
  </si>
  <si>
    <t>Expense Ratio</t>
  </si>
  <si>
    <t>Reported Gross Expenses</t>
  </si>
  <si>
    <t>Net Operating Income (Excluding POH Income)</t>
  </si>
  <si>
    <t>Capitalization Rate</t>
  </si>
  <si>
    <t>POH Rental / RTO Income</t>
  </si>
  <si>
    <t>POH Expenses &amp; Collections Loss</t>
  </si>
  <si>
    <t>POH Expense Ratio</t>
  </si>
  <si>
    <t>Net Operating Income (Including POH Income)</t>
  </si>
  <si>
    <t>Gross Capitalization Rate (Including POH Income)</t>
  </si>
  <si>
    <t>Debt Service Loan 1</t>
  </si>
  <si>
    <t>Assumes refi at 35% down, 4.5% interest, 30 year AM after stabilized</t>
  </si>
  <si>
    <t>Net Income</t>
  </si>
  <si>
    <t>Debt Service Coverage Ratio</t>
  </si>
  <si>
    <t>Cash-On-Cash Return</t>
  </si>
  <si>
    <t>Total Return</t>
  </si>
  <si>
    <t>1st Position Loan</t>
  </si>
  <si>
    <t>Down payment Percent</t>
  </si>
  <si>
    <t>- Park Owned Mobile Homes</t>
  </si>
  <si>
    <t>Financed Amount</t>
  </si>
  <si>
    <t>- Park Owned RV Units</t>
  </si>
  <si>
    <t>Interest Rate</t>
  </si>
  <si>
    <t>- Rent to Own Contracts</t>
  </si>
  <si>
    <t>Amortization (1000 = Interest Only)</t>
  </si>
  <si>
    <t>Interest Only Period (# of Mo)</t>
  </si>
  <si>
    <t>Real Estate Value</t>
  </si>
  <si>
    <t xml:space="preserve">Park Website: </t>
  </si>
  <si>
    <t>Units/Infrastructure/Operations</t>
  </si>
  <si>
    <t>Rental Units</t>
  </si>
  <si>
    <t>35 MH Lots, 2 Other Housing</t>
  </si>
  <si>
    <t>Moncks Corner , SC  29461</t>
  </si>
  <si>
    <t>Current Rent Rates</t>
  </si>
  <si>
    <t>Water System</t>
  </si>
  <si>
    <t>Public-Tenants Pay (Submeters)</t>
  </si>
  <si>
    <t>Investment Summary</t>
  </si>
  <si>
    <t>Sewer System</t>
  </si>
  <si>
    <t>Investment Metrics</t>
  </si>
  <si>
    <t>Electric</t>
  </si>
  <si>
    <t>Public - Direct Billed</t>
  </si>
  <si>
    <t>Net Operating Income</t>
  </si>
  <si>
    <t>Gas</t>
  </si>
  <si>
    <t>Net Operating Income (Including POH)</t>
  </si>
  <si>
    <t>Trash Responsibility</t>
  </si>
  <si>
    <t>Landlord</t>
  </si>
  <si>
    <t>Gross Income (All Sources)</t>
  </si>
  <si>
    <t>Capitalization Rate (without POH)</t>
  </si>
  <si>
    <t>Mowing Responsibility</t>
  </si>
  <si>
    <t>Capitalized Income</t>
  </si>
  <si>
    <t>Cash-on-Cash Return</t>
  </si>
  <si>
    <t>Is this park expandable?</t>
  </si>
  <si>
    <t>POH Income</t>
  </si>
  <si>
    <t>Flood Plane</t>
  </si>
  <si>
    <t>Opportunity Zone</t>
  </si>
  <si>
    <t>Investment Narrative</t>
  </si>
  <si>
    <t>Investment Highlights</t>
  </si>
  <si>
    <t xml:space="preserve">Year Built </t>
  </si>
  <si>
    <t>1. Location &amp;  Layout</t>
  </si>
  <si>
    <t>Redevelopment Opportunity</t>
  </si>
  <si>
    <t>Parcel #</t>
  </si>
  <si>
    <t>142-08-01-042</t>
  </si>
  <si>
    <t>2. Rent &amp; Occ. Info</t>
  </si>
  <si>
    <t>Fairground MHC currently has 35 MH lots and 2 individual apartments. There are 25 tenants total, with 1 apartment occupied, 23 lot renters, and 1 POH tenant. Lot rent is $330 per month. The new proposed development plan would completely redo the park and result in 42 new lots that can accommodate new larger homes. The city is requiring the park to be fully brought up to code and conform to proper zoning. This has resulted in current ownership revising the site plan to include a completely new layout with proper set backs and green space. The existing tenant base is not allowed to be replaced in its current layout. There is no definitive timeline on when the park must be revamped however we anticipate that the park will need to be in full compliance within a couple years.</t>
  </si>
  <si>
    <t>39 Lots, Expandable to 44 Lots</t>
  </si>
  <si>
    <t>Acres</t>
  </si>
  <si>
    <t>Approved Site &amp; landscaping Plan</t>
  </si>
  <si>
    <t>Roads</t>
  </si>
  <si>
    <t>Paved</t>
  </si>
  <si>
    <t xml:space="preserve">3. Details &amp; Utilities </t>
  </si>
  <si>
    <t>Can also build 49 low income apartment units</t>
  </si>
  <si>
    <t>Zoning</t>
  </si>
  <si>
    <t>MH-1</t>
  </si>
  <si>
    <t>Public water &amp; sewer</t>
  </si>
  <si>
    <t>4. Returns &amp; Pricing</t>
  </si>
  <si>
    <t>This park is being offered as a redevelopment opportunity with significant upside in a strong market. The purchase price of $1.2M represents a 4.48% CAP on current NOI. The optimal use of this investment is to develop a new, 44 unit park. Using a bridge loan with 36 month interest only period on the total cost of purchase and estimated $350,000 in construction cost to execute new plan, your total loan will be $1.55M. With 35% down (542k), debt service will be $50,375 year 1, $70,525 year 2, and $90,675 year 3. Total cash for funding the deal is $754,075. Once the park reaches 95% occupancy using the pro forma NOI, you can refinance or sell the park for roughly $3.13M using a 5.5% exit CAP rate. Net profit for an investor (excluding home purchase costs) will be $1.995M, giving an investor an equity multiple of 3.68.</t>
  </si>
  <si>
    <t>Current Tenant base is all lot renters</t>
  </si>
  <si>
    <t>Parcel Map</t>
  </si>
  <si>
    <t>Known Issues</t>
  </si>
  <si>
    <t>Park must be redeveloped in order stay open</t>
  </si>
  <si>
    <t>TOH are aged and many are pre-HUD</t>
  </si>
  <si>
    <t>Population</t>
  </si>
  <si>
    <t>Can’t re-rent any upcoming vacancies</t>
  </si>
  <si>
    <t>Growth</t>
  </si>
  <si>
    <t>+30% since 2010</t>
  </si>
  <si>
    <t>+20.5% since 2010</t>
  </si>
  <si>
    <t>+15.9% since 2010</t>
  </si>
  <si>
    <t>Unemployment Rate</t>
  </si>
  <si>
    <t xml:space="preserve"> Median Income</t>
  </si>
  <si>
    <t>Local Market Information</t>
  </si>
  <si>
    <t>Medium Home Price</t>
  </si>
  <si>
    <t>Avg. 2-bed Apt. Rent</t>
  </si>
  <si>
    <t>Rent Comps</t>
  </si>
  <si>
    <t>Utility Info</t>
  </si>
  <si>
    <t>The Gables of Charleston</t>
  </si>
  <si>
    <t xml:space="preserve">Public- Direct Billed </t>
  </si>
  <si>
    <t>Wind Gate MHP</t>
  </si>
  <si>
    <t>Deerhaven MHP</t>
  </si>
  <si>
    <t>Sunrise MHP</t>
  </si>
  <si>
    <t>Offering Price:</t>
  </si>
  <si>
    <t>Pro Forma Value (4.48% Cap)</t>
  </si>
  <si>
    <t>Normalized</t>
  </si>
  <si>
    <t>Unit Breakdown &amp; Rents</t>
  </si>
  <si>
    <t>Total Mobile Home Lots</t>
  </si>
  <si>
    <t>Electricity Revenue</t>
  </si>
  <si>
    <t>N/A</t>
  </si>
  <si>
    <t>Bad Debt &amp; Credit Loss (2%)</t>
  </si>
  <si>
    <t>Operating Expenses (Next Page)</t>
  </si>
  <si>
    <t>Debt Service (65% LTV, 5% Rate, Interest Only, 24 Mo Int Only)</t>
  </si>
  <si>
    <t>Debt Service (No Second Mortgage)</t>
  </si>
  <si>
    <t xml:space="preserve">This park is a re-development opportunity located in an opportunity zone with Day-1 income in place and is located in the Moncks Corner area of the Charleston, SC MSA. The Moncks Corner area has experienced a booming 30% population increase since 2010, with the metro area experiencing 15.9% population growth and total population of roughly 750,000. This asset is 45 minutes from downtown Charleston, rated #1 city in the world in 2016 according to Travel &amp; Leisure Magazine, and #1 city in the U.S. each year since 2013. </t>
  </si>
  <si>
    <t>See allocations</t>
  </si>
  <si>
    <t>Not reported on P&amp;L - Seller estimate 95% collection on expense</t>
  </si>
  <si>
    <t>$330 LR |$170 POH | $600 APT</t>
  </si>
  <si>
    <t>In the Charleston, the average monthly homesite rent in the "All Ages" communities is $359 and "55+" communities is $396 - JLT June 2019</t>
  </si>
  <si>
    <t>JLT June 2019</t>
  </si>
  <si>
    <t xml:space="preserve">Public- Bill Back </t>
  </si>
  <si>
    <t>$830 - $1,285</t>
  </si>
  <si>
    <t>Shannonwood MHC</t>
  </si>
  <si>
    <t>$836 - $1,181</t>
  </si>
  <si>
    <t>$454* new section</t>
  </si>
  <si>
    <t xml:space="preserve">The city is willing to work with ownership in creating a new MHC of up to 44 units, or an apartment development of up to 49 units.  A landscaping plan has already been approved for the 44 unit park. The new owner will need to bring in all new homes and  adhere to the new approved landscaping plan which should correlate with a lot rent averaging $500+. Fairground MHC is a year-round, all-ages community that has all public utilities. Water and sewer is sub-metered and billed back to the tenants. Electricity is directly billed to the tenants. The roads are in below average condition and will need to be replaced as designed in the new approved plan. </t>
  </si>
  <si>
    <t xml:space="preserve">The city of Moncks Corner in the Charleston, SC MSA has experienced significant growth since 2010, with a 30% increase in the population. The Charleston, SC MSA has experienced a 15.9% population growth since 2010. The Charleston-North Charleston, SC MSA has a thriving and balanced economy, with large sections of the population working in construction (6.9%), manufacturing (9.9%), retail trade (11.5%), professional and technical services (7.5%), educational services (8.2%), healthcare services (13.4%), and accommodation and food services (9.2%). In addition to a healthy economy, Charleston, SC has emerged as one of the premiere tourist destinations in the world. Travel and Leisure Magazine has ranked Charleston as the #1 city to visit in the U.S. every year since 2013. They ranked Charleston as the #1 city in the world to visit in 2016. Whether for work or travel, there is something for everyone. </t>
  </si>
  <si>
    <t xml:space="preserve">Property Tax Reimbursement </t>
  </si>
  <si>
    <t>This is January 2020's electric bill of $45.97 x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</si>
</sst>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0.0%"/>
  </numFmts>
  <fonts count="40" x14ac:knownFonts="1">
    <font>
      <sz val="10"/>
      <name val="Arial"/>
    </font>
    <font>
      <sz val="10"/>
      <name val="Arial"/>
      <family val="2"/>
    </font>
    <font>
      <sz val="10"/>
      <color theme="1"/>
      <name val="Arial"/>
      <family val="2"/>
    </font>
    <font>
      <sz val="10"/>
      <name val="Times New Roman"/>
      <family val="1"/>
    </font>
    <font>
      <sz val="11"/>
      <color theme="1"/>
      <name val="Calibri"/>
      <family val="2"/>
      <scheme val="minor"/>
    </font>
    <font>
      <sz val="12"/>
      <name val="Palatino Linotype"/>
      <family val="1"/>
    </font>
    <font>
      <b/>
      <sz val="12"/>
      <color theme="3" tint="-0.249977111117893"/>
      <name val="Palatino Linotype"/>
      <family val="1"/>
    </font>
    <font>
      <b/>
      <sz val="12"/>
      <name val="Palatino Linotype"/>
      <family val="1"/>
    </font>
    <font>
      <sz val="12"/>
      <color theme="3" tint="-0.249977111117893"/>
      <name val="Palatino Linotype"/>
      <family val="1"/>
    </font>
    <font>
      <sz val="12"/>
      <color theme="5" tint="-0.249977111117893"/>
      <name val="Palatino Linotype"/>
      <family val="1"/>
    </font>
    <font>
      <b/>
      <sz val="12"/>
      <color theme="5" tint="-0.249977111117893"/>
      <name val="Palatino Linotype"/>
      <family val="1"/>
    </font>
    <font>
      <b/>
      <u/>
      <sz val="12"/>
      <color theme="3" tint="-0.249977111117893"/>
      <name val="Palatino Linotype"/>
      <family val="1"/>
    </font>
    <font>
      <b/>
      <sz val="14"/>
      <color theme="3" tint="-0.249977111117893"/>
      <name val="Palatino Linotype"/>
      <family val="1"/>
    </font>
    <font>
      <sz val="10"/>
      <name val="Arial"/>
      <family val="2"/>
    </font>
    <font>
      <b/>
      <sz val="16"/>
      <color theme="3" tint="-0.249977111117893"/>
      <name val="Palatino Linotype"/>
      <family val="1"/>
    </font>
    <font>
      <sz val="11"/>
      <color theme="3" tint="-0.249977111117893"/>
      <name val="Palatino Linotype"/>
      <family val="1"/>
    </font>
    <font>
      <b/>
      <sz val="11"/>
      <color theme="3" tint="-0.249977111117893"/>
      <name val="Palatino Linotype"/>
      <family val="1"/>
    </font>
    <font>
      <u/>
      <sz val="11"/>
      <color theme="3" tint="-0.249977111117893"/>
      <name val="Palatino Linotype"/>
      <family val="1"/>
    </font>
    <font>
      <sz val="16"/>
      <color theme="3" tint="-0.249977111117893"/>
      <name val="Palatino Linotype"/>
      <family val="1"/>
    </font>
    <font>
      <sz val="10"/>
      <name val="Palatino Linotype"/>
      <family val="1"/>
    </font>
    <font>
      <b/>
      <sz val="12"/>
      <color theme="0"/>
      <name val="Palatino Linotype"/>
      <family val="1"/>
    </font>
    <font>
      <sz val="12"/>
      <color rgb="FF1E4371"/>
      <name val="Palatino Linotype"/>
      <family val="1"/>
    </font>
    <font>
      <sz val="18"/>
      <color rgb="FF1E4371"/>
      <name val="Palatino Linotype"/>
      <family val="1"/>
    </font>
    <font>
      <b/>
      <sz val="18"/>
      <color rgb="FF1E4371"/>
      <name val="Palatino Linotype"/>
      <family val="1"/>
    </font>
    <font>
      <b/>
      <sz val="12"/>
      <color rgb="FF1E4371"/>
      <name val="Palatino Linotype"/>
      <family val="1"/>
    </font>
    <font>
      <sz val="14"/>
      <color rgb="FF1E4371"/>
      <name val="Palatino Linotype"/>
      <family val="1"/>
    </font>
    <font>
      <b/>
      <sz val="14"/>
      <color rgb="FF1E4371"/>
      <name val="Palatino Linotype"/>
      <family val="1"/>
    </font>
    <font>
      <sz val="10"/>
      <color theme="1"/>
      <name val="Palatino Linotype"/>
      <family val="1"/>
    </font>
    <font>
      <u/>
      <sz val="12"/>
      <name val="Palatino Linotype"/>
      <family val="1"/>
    </font>
    <font>
      <b/>
      <sz val="14"/>
      <name val="Palatino Linotype"/>
      <family val="1"/>
    </font>
    <font>
      <b/>
      <u/>
      <sz val="12"/>
      <name val="Palatino Linotype"/>
      <family val="1"/>
    </font>
    <font>
      <b/>
      <u/>
      <sz val="20"/>
      <color theme="3" tint="-0.249977111117893"/>
      <name val="Palatino Linotype"/>
      <family val="1"/>
    </font>
    <font>
      <b/>
      <sz val="10"/>
      <name val="Arial"/>
      <family val="2"/>
    </font>
    <font>
      <sz val="8"/>
      <name val="Arial"/>
      <family val="2"/>
    </font>
    <font>
      <sz val="10"/>
      <name val="Roboto"/>
    </font>
    <font>
      <b/>
      <sz val="10"/>
      <name val="Roboto"/>
    </font>
    <font>
      <sz val="11"/>
      <color rgb="FF000000"/>
      <name val="Palatino Linotype"/>
      <family val="1"/>
    </font>
    <font>
      <sz val="12"/>
      <color theme="0"/>
      <name val="Palatino Linotype"/>
      <family val="1"/>
    </font>
    <font>
      <b/>
      <u/>
      <sz val="11"/>
      <color rgb="FF000000"/>
      <name val="Palatino Linotype"/>
      <family val="1"/>
    </font>
    <font>
      <b/>
      <u/>
      <sz val="10"/>
      <name val="Palatino Linotype"/>
      <family val="1"/>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CC"/>
      </patternFill>
    </fill>
    <fill>
      <patternFill patternType="solid">
        <fgColor theme="4" tint="0.59999389629810485"/>
        <bgColor indexed="64"/>
      </patternFill>
    </fill>
    <fill>
      <patternFill patternType="solid">
        <fgColor theme="1" tint="0.34998626667073579"/>
        <bgColor indexed="64"/>
      </patternFill>
    </fill>
    <fill>
      <patternFill patternType="solid">
        <fgColor rgb="FF1E437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76">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rgb="FFB2B2B2"/>
      </left>
      <right style="thin">
        <color rgb="FFB2B2B2"/>
      </right>
      <top style="thin">
        <color rgb="FFB2B2B2"/>
      </top>
      <bottom style="thin">
        <color rgb="FFB2B2B2"/>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theme="3" tint="-0.24994659260841701"/>
      </top>
      <bottom style="thin">
        <color theme="3" tint="-0.24994659260841701"/>
      </bottom>
      <diagonal/>
    </border>
    <border>
      <left/>
      <right style="thin">
        <color theme="3" tint="-0.24994659260841701"/>
      </right>
      <top/>
      <bottom/>
      <diagonal/>
    </border>
    <border>
      <left/>
      <right/>
      <top/>
      <bottom style="thin">
        <color theme="3" tint="-0.24994659260841701"/>
      </bottom>
      <diagonal/>
    </border>
    <border>
      <left/>
      <right/>
      <top/>
      <bottom style="double">
        <color theme="3" tint="-0.24994659260841701"/>
      </bottom>
      <diagonal/>
    </border>
    <border>
      <left style="thin">
        <color theme="3" tint="-0.24994659260841701"/>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diagonal/>
    </border>
    <border>
      <left style="thin">
        <color theme="3" tint="-0.24994659260841701"/>
      </left>
      <right/>
      <top/>
      <bottom style="thin">
        <color theme="3" tint="-0.24994659260841701"/>
      </bottom>
      <diagonal/>
    </border>
    <border>
      <left/>
      <right style="thin">
        <color theme="3" tint="-0.24994659260841701"/>
      </right>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right style="thin">
        <color indexed="64"/>
      </right>
      <top/>
      <bottom style="double">
        <color theme="3" tint="-0.24994659260841701"/>
      </bottom>
      <diagonal/>
    </border>
    <border>
      <left/>
      <right style="thin">
        <color indexed="64"/>
      </right>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medium">
        <color indexed="64"/>
      </left>
      <right style="medium">
        <color indexed="64"/>
      </right>
      <top style="medium">
        <color indexed="64"/>
      </top>
      <bottom style="medium">
        <color indexed="64"/>
      </bottom>
      <diagonal/>
    </border>
    <border>
      <left style="thin">
        <color theme="3" tint="-0.24994659260841701"/>
      </left>
      <right style="thin">
        <color theme="3" tint="-0.24994659260841701"/>
      </right>
      <top/>
      <bottom/>
      <diagonal/>
    </border>
    <border>
      <left style="thin">
        <color auto="1"/>
      </left>
      <right/>
      <top style="thin">
        <color auto="1"/>
      </top>
      <bottom style="double">
        <color indexed="64"/>
      </bottom>
      <diagonal/>
    </border>
    <border>
      <left/>
      <right style="thin">
        <color indexed="64"/>
      </right>
      <top style="double">
        <color indexed="64"/>
      </top>
      <bottom style="thin">
        <color indexed="64"/>
      </bottom>
      <diagonal/>
    </border>
    <border>
      <left style="thin">
        <color theme="3" tint="-0.24994659260841701"/>
      </left>
      <right/>
      <top style="thin">
        <color theme="3" tint="-0.24994659260841701"/>
      </top>
      <bottom style="double">
        <color theme="3" tint="-0.24994659260841701"/>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style="thin">
        <color theme="3" tint="-0.24994659260841701"/>
      </right>
      <top style="thin">
        <color indexed="64"/>
      </top>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thin">
        <color theme="3" tint="-0.24994659260841701"/>
      </left>
      <right style="thin">
        <color theme="3" tint="-0.24994659260841701"/>
      </right>
      <top style="thin">
        <color theme="3" tint="-0.24994659260841701"/>
      </top>
      <bottom style="double">
        <color indexed="64"/>
      </bottom>
      <diagonal/>
    </border>
    <border>
      <left style="thin">
        <color theme="3" tint="-0.24994659260841701"/>
      </left>
      <right style="thin">
        <color indexed="64"/>
      </right>
      <top style="thin">
        <color theme="3" tint="-0.24994659260841701"/>
      </top>
      <bottom style="thin">
        <color theme="3" tint="-0.24994659260841701"/>
      </bottom>
      <diagonal/>
    </border>
    <border>
      <left style="thin">
        <color rgb="FF1E4371"/>
      </left>
      <right/>
      <top style="thin">
        <color rgb="FF1E4371"/>
      </top>
      <bottom style="thin">
        <color rgb="FF1E4371"/>
      </bottom>
      <diagonal/>
    </border>
    <border>
      <left/>
      <right/>
      <top style="thin">
        <color rgb="FF1E4371"/>
      </top>
      <bottom style="thin">
        <color rgb="FF1E4371"/>
      </bottom>
      <diagonal/>
    </border>
    <border>
      <left/>
      <right style="thin">
        <color rgb="FF1E4371"/>
      </right>
      <top style="thin">
        <color rgb="FF1E4371"/>
      </top>
      <bottom style="thin">
        <color rgb="FF1E4371"/>
      </bottom>
      <diagonal/>
    </border>
    <border>
      <left style="thin">
        <color theme="3" tint="-0.24994659260841701"/>
      </left>
      <right style="medium">
        <color theme="3" tint="-0.24994659260841701"/>
      </right>
      <top/>
      <bottom/>
      <diagonal/>
    </border>
    <border>
      <left style="medium">
        <color theme="3" tint="-0.24994659260841701"/>
      </left>
      <right/>
      <top/>
      <bottom style="medium">
        <color theme="3" tint="-0.24994659260841701"/>
      </bottom>
      <diagonal/>
    </border>
    <border>
      <left style="thin">
        <color rgb="FF1E4371"/>
      </left>
      <right style="thin">
        <color rgb="FF1E4371"/>
      </right>
      <top style="thin">
        <color rgb="FF1E4371"/>
      </top>
      <bottom style="thin">
        <color rgb="FF1E4371"/>
      </bottom>
      <diagonal/>
    </border>
    <border>
      <left style="medium">
        <color theme="3" tint="-0.24994659260841701"/>
      </left>
      <right style="thin">
        <color theme="3" tint="-0.24994659260841701"/>
      </right>
      <top style="medium">
        <color theme="3" tint="-0.24994659260841701"/>
      </top>
      <bottom style="medium">
        <color theme="3" tint="-0.24994659260841701"/>
      </bottom>
      <diagonal/>
    </border>
    <border>
      <left style="medium">
        <color theme="3" tint="-0.24994659260841701"/>
      </left>
      <right style="thin">
        <color theme="3" tint="-0.24994659260841701"/>
      </right>
      <top/>
      <bottom style="medium">
        <color theme="3" tint="-0.24994659260841701"/>
      </bottom>
      <diagonal/>
    </border>
    <border>
      <left/>
      <right/>
      <top style="thin">
        <color theme="3" tint="-0.24994659260841701"/>
      </top>
      <bottom/>
      <diagonal/>
    </border>
    <border>
      <left style="thin">
        <color theme="3" tint="-0.24994659260841701"/>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right/>
      <top style="double">
        <color theme="3" tint="-0.24994659260841701"/>
      </top>
      <bottom/>
      <diagonal/>
    </border>
    <border>
      <left/>
      <right style="thin">
        <color theme="3" tint="-0.24994659260841701"/>
      </right>
      <top style="thin">
        <color theme="3" tint="-0.24994659260841701"/>
      </top>
      <bottom style="thin">
        <color indexed="64"/>
      </bottom>
      <diagonal/>
    </border>
    <border>
      <left style="thin">
        <color auto="1"/>
      </left>
      <right style="thin">
        <color auto="1"/>
      </right>
      <top/>
      <bottom/>
      <diagonal/>
    </border>
    <border>
      <left style="thin">
        <color indexed="64"/>
      </left>
      <right/>
      <top style="thin">
        <color theme="3" tint="-0.2499465926084170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1" fillId="0" borderId="0"/>
    <xf numFmtId="0" fontId="3" fillId="0" borderId="0"/>
    <xf numFmtId="0" fontId="2" fillId="0" borderId="0"/>
    <xf numFmtId="0" fontId="4" fillId="5" borderId="4" applyNumberFormat="0" applyFont="0" applyAlignment="0" applyProtection="0"/>
    <xf numFmtId="9" fontId="4" fillId="0" borderId="0" applyFont="0" applyFill="0" applyBorder="0" applyAlignment="0" applyProtection="0"/>
    <xf numFmtId="43" fontId="2" fillId="0" borderId="0" applyFont="0" applyFill="0" applyBorder="0" applyAlignment="0" applyProtection="0"/>
    <xf numFmtId="0" fontId="3" fillId="5" borderId="4" applyNumberFormat="0" applyFont="0" applyAlignment="0" applyProtection="0"/>
    <xf numFmtId="44" fontId="2" fillId="0" borderId="0" applyFont="0" applyFill="0" applyBorder="0" applyAlignment="0" applyProtection="0"/>
    <xf numFmtId="44" fontId="13" fillId="0" borderId="0" applyFont="0" applyFill="0" applyBorder="0" applyAlignment="0" applyProtection="0"/>
  </cellStyleXfs>
  <cellXfs count="522">
    <xf numFmtId="0" fontId="0" fillId="0" borderId="0" xfId="0"/>
    <xf numFmtId="0" fontId="5" fillId="3" borderId="0" xfId="0" applyFont="1" applyFill="1"/>
    <xf numFmtId="0" fontId="5" fillId="3" borderId="0" xfId="0" applyFont="1" applyFill="1" applyAlignment="1">
      <alignment horizontal="right"/>
    </xf>
    <xf numFmtId="0" fontId="8" fillId="3" borderId="0" xfId="0" applyFont="1" applyFill="1"/>
    <xf numFmtId="0" fontId="6" fillId="3" borderId="0" xfId="0" applyFont="1" applyFill="1"/>
    <xf numFmtId="0" fontId="8" fillId="3" borderId="0" xfId="0" applyFont="1" applyFill="1" applyAlignment="1">
      <alignment horizontal="right"/>
    </xf>
    <xf numFmtId="0" fontId="8" fillId="3" borderId="0" xfId="1" applyNumberFormat="1" applyFont="1" applyFill="1" applyAlignment="1">
      <alignment horizontal="center"/>
    </xf>
    <xf numFmtId="0" fontId="8" fillId="3" borderId="0" xfId="1" applyNumberFormat="1" applyFont="1" applyFill="1"/>
    <xf numFmtId="0" fontId="8" fillId="3" borderId="1" xfId="1" applyNumberFormat="1" applyFont="1" applyFill="1" applyBorder="1" applyAlignment="1">
      <alignment horizontal="center"/>
    </xf>
    <xf numFmtId="0" fontId="8" fillId="3" borderId="1" xfId="1" applyNumberFormat="1" applyFont="1" applyFill="1" applyBorder="1" applyAlignment="1">
      <alignment horizontal="left"/>
    </xf>
    <xf numFmtId="165" fontId="8" fillId="3" borderId="0" xfId="1" applyNumberFormat="1" applyFont="1" applyFill="1" applyBorder="1" applyAlignment="1">
      <alignment horizontal="center"/>
    </xf>
    <xf numFmtId="0" fontId="6" fillId="3" borderId="0" xfId="1" applyNumberFormat="1" applyFont="1" applyFill="1"/>
    <xf numFmtId="0" fontId="6" fillId="3" borderId="27" xfId="1" applyNumberFormat="1" applyFont="1" applyFill="1" applyBorder="1" applyAlignment="1">
      <alignment horizontal="center"/>
    </xf>
    <xf numFmtId="0" fontId="6" fillId="3" borderId="0" xfId="1" applyNumberFormat="1" applyFont="1" applyFill="1" applyAlignment="1">
      <alignment horizontal="center"/>
    </xf>
    <xf numFmtId="0" fontId="8" fillId="3" borderId="0" xfId="1" applyNumberFormat="1" applyFont="1" applyFill="1" applyBorder="1" applyAlignment="1">
      <alignment horizontal="right"/>
    </xf>
    <xf numFmtId="164" fontId="8" fillId="2" borderId="8" xfId="1" applyNumberFormat="1" applyFont="1" applyFill="1" applyBorder="1" applyAlignment="1">
      <alignment horizontal="center"/>
    </xf>
    <xf numFmtId="166" fontId="8" fillId="3" borderId="0" xfId="1" applyNumberFormat="1" applyFont="1" applyFill="1" applyBorder="1" applyAlignment="1">
      <alignment horizontal="center"/>
    </xf>
    <xf numFmtId="0" fontId="9" fillId="3" borderId="0" xfId="1" applyNumberFormat="1" applyFont="1" applyFill="1" applyBorder="1" applyAlignment="1">
      <alignment horizontal="center"/>
    </xf>
    <xf numFmtId="10" fontId="9" fillId="3" borderId="0" xfId="1" applyNumberFormat="1" applyFont="1" applyFill="1" applyBorder="1" applyAlignment="1">
      <alignment horizontal="center"/>
    </xf>
    <xf numFmtId="164" fontId="9" fillId="3" borderId="1" xfId="1" applyNumberFormat="1" applyFont="1" applyFill="1" applyBorder="1" applyAlignment="1">
      <alignment horizontal="center"/>
    </xf>
    <xf numFmtId="164" fontId="9" fillId="3" borderId="15" xfId="1" applyNumberFormat="1" applyFont="1" applyFill="1" applyBorder="1" applyAlignment="1">
      <alignment horizontal="center"/>
    </xf>
    <xf numFmtId="0" fontId="9" fillId="3" borderId="0" xfId="1" applyNumberFormat="1" applyFont="1" applyFill="1"/>
    <xf numFmtId="0" fontId="9" fillId="3" borderId="0" xfId="1" applyNumberFormat="1" applyFont="1" applyFill="1" applyAlignment="1">
      <alignment horizontal="center"/>
    </xf>
    <xf numFmtId="164" fontId="6" fillId="0" borderId="0" xfId="1" applyNumberFormat="1" applyFont="1" applyFill="1" applyBorder="1" applyAlignment="1">
      <alignment horizontal="center"/>
    </xf>
    <xf numFmtId="0" fontId="8" fillId="3" borderId="0" xfId="1" applyNumberFormat="1" applyFont="1" applyFill="1" applyBorder="1"/>
    <xf numFmtId="164" fontId="9" fillId="2" borderId="8" xfId="1" applyNumberFormat="1" applyFont="1" applyFill="1" applyBorder="1" applyAlignment="1">
      <alignment horizontal="center"/>
    </xf>
    <xf numFmtId="164" fontId="9" fillId="3" borderId="0" xfId="1" applyNumberFormat="1" applyFont="1" applyFill="1" applyBorder="1"/>
    <xf numFmtId="0" fontId="10" fillId="3" borderId="0" xfId="1" applyNumberFormat="1" applyFont="1" applyFill="1" applyBorder="1" applyAlignment="1">
      <alignment horizontal="center"/>
    </xf>
    <xf numFmtId="164" fontId="10" fillId="3" borderId="0" xfId="1" applyNumberFormat="1" applyFont="1" applyFill="1" applyBorder="1" applyAlignment="1">
      <alignment horizontal="center"/>
    </xf>
    <xf numFmtId="164" fontId="10" fillId="3" borderId="31" xfId="1" applyNumberFormat="1" applyFont="1" applyFill="1" applyBorder="1" applyAlignment="1">
      <alignment horizontal="center"/>
    </xf>
    <xf numFmtId="164" fontId="10" fillId="3" borderId="6" xfId="1" applyNumberFormat="1" applyFont="1" applyFill="1" applyBorder="1" applyAlignment="1">
      <alignment horizontal="center"/>
    </xf>
    <xf numFmtId="164" fontId="10" fillId="3" borderId="5" xfId="1" applyNumberFormat="1" applyFont="1" applyFill="1" applyBorder="1" applyAlignment="1">
      <alignment horizontal="center"/>
    </xf>
    <xf numFmtId="164" fontId="10" fillId="3" borderId="2" xfId="1" applyNumberFormat="1" applyFont="1" applyFill="1" applyBorder="1" applyAlignment="1">
      <alignment horizontal="center"/>
    </xf>
    <xf numFmtId="164" fontId="10" fillId="3" borderId="13" xfId="1" applyNumberFormat="1" applyFont="1" applyFill="1" applyBorder="1" applyAlignment="1">
      <alignment horizontal="center"/>
    </xf>
    <xf numFmtId="164" fontId="10" fillId="3" borderId="32" xfId="1" applyNumberFormat="1" applyFont="1" applyFill="1" applyBorder="1" applyAlignment="1">
      <alignment horizontal="center"/>
    </xf>
    <xf numFmtId="166" fontId="9" fillId="3" borderId="0" xfId="1" applyNumberFormat="1" applyFont="1" applyFill="1" applyBorder="1" applyAlignment="1">
      <alignment horizontal="center"/>
    </xf>
    <xf numFmtId="166" fontId="9" fillId="3" borderId="19" xfId="1" applyNumberFormat="1" applyFont="1" applyFill="1" applyBorder="1" applyAlignment="1">
      <alignment horizontal="center"/>
    </xf>
    <xf numFmtId="166" fontId="9" fillId="3" borderId="26" xfId="1" applyNumberFormat="1" applyFont="1" applyFill="1" applyBorder="1" applyAlignment="1">
      <alignment horizontal="center"/>
    </xf>
    <xf numFmtId="10" fontId="8" fillId="3" borderId="15" xfId="1" applyNumberFormat="1" applyFont="1" applyFill="1" applyBorder="1" applyAlignment="1">
      <alignment horizontal="center"/>
    </xf>
    <xf numFmtId="164" fontId="9" fillId="3" borderId="0" xfId="1" applyNumberFormat="1" applyFont="1" applyFill="1" applyBorder="1" applyAlignment="1">
      <alignment horizontal="center"/>
    </xf>
    <xf numFmtId="164" fontId="9" fillId="3" borderId="7" xfId="1" applyNumberFormat="1" applyFont="1" applyFill="1" applyBorder="1" applyAlignment="1">
      <alignment horizontal="center"/>
    </xf>
    <xf numFmtId="2" fontId="8" fillId="3" borderId="0" xfId="1" applyNumberFormat="1" applyFont="1" applyFill="1" applyBorder="1" applyAlignment="1">
      <alignment horizontal="center"/>
    </xf>
    <xf numFmtId="2" fontId="8" fillId="3" borderId="7" xfId="1" applyNumberFormat="1" applyFont="1" applyFill="1" applyBorder="1" applyAlignment="1">
      <alignment horizontal="center"/>
    </xf>
    <xf numFmtId="166" fontId="8" fillId="3" borderId="7" xfId="1" applyNumberFormat="1" applyFont="1" applyFill="1" applyBorder="1" applyAlignment="1">
      <alignment horizontal="center"/>
    </xf>
    <xf numFmtId="166" fontId="8" fillId="3" borderId="1" xfId="1" applyNumberFormat="1" applyFont="1" applyFill="1" applyBorder="1" applyAlignment="1">
      <alignment horizontal="center"/>
    </xf>
    <xf numFmtId="166" fontId="8" fillId="3" borderId="15" xfId="1" applyNumberFormat="1" applyFont="1" applyFill="1" applyBorder="1" applyAlignment="1">
      <alignment horizontal="center"/>
    </xf>
    <xf numFmtId="0" fontId="8" fillId="3" borderId="0" xfId="1" quotePrefix="1" applyNumberFormat="1" applyFont="1" applyFill="1" applyBorder="1" applyAlignment="1">
      <alignment horizontal="left" indent="1"/>
    </xf>
    <xf numFmtId="166" fontId="8" fillId="2" borderId="8" xfId="1" applyNumberFormat="1" applyFont="1" applyFill="1" applyBorder="1" applyAlignment="1">
      <alignment horizontal="center"/>
    </xf>
    <xf numFmtId="10" fontId="8" fillId="2" borderId="8" xfId="1" applyNumberFormat="1" applyFont="1" applyFill="1" applyBorder="1" applyAlignment="1">
      <alignment horizontal="center"/>
    </xf>
    <xf numFmtId="0" fontId="8" fillId="2" borderId="8" xfId="1" applyNumberFormat="1" applyFont="1" applyFill="1" applyBorder="1" applyAlignment="1">
      <alignment horizontal="center"/>
    </xf>
    <xf numFmtId="0" fontId="5" fillId="3" borderId="0" xfId="1" applyFont="1" applyFill="1" applyBorder="1" applyAlignment="1">
      <alignment vertical="center"/>
    </xf>
    <xf numFmtId="0" fontId="5" fillId="3" borderId="0" xfId="1" applyFont="1" applyFill="1" applyBorder="1" applyAlignment="1">
      <alignment horizontal="right" vertical="center"/>
    </xf>
    <xf numFmtId="0" fontId="8" fillId="4" borderId="0" xfId="0" applyFont="1" applyFill="1"/>
    <xf numFmtId="0" fontId="8" fillId="2" borderId="8" xfId="0" applyFont="1" applyFill="1" applyBorder="1"/>
    <xf numFmtId="0" fontId="8" fillId="2" borderId="8" xfId="0" applyFont="1" applyFill="1" applyBorder="1" applyAlignment="1">
      <alignment horizontal="left"/>
    </xf>
    <xf numFmtId="165" fontId="8" fillId="3" borderId="0" xfId="0" applyNumberFormat="1" applyFont="1" applyFill="1" applyAlignment="1">
      <alignment horizontal="center"/>
    </xf>
    <xf numFmtId="0" fontId="8" fillId="3" borderId="0" xfId="0" applyFont="1" applyFill="1" applyAlignment="1">
      <alignment horizontal="left"/>
    </xf>
    <xf numFmtId="9" fontId="8" fillId="3" borderId="0" xfId="0" applyNumberFormat="1" applyFont="1" applyFill="1"/>
    <xf numFmtId="165" fontId="8" fillId="3" borderId="0" xfId="0" applyNumberFormat="1" applyFont="1" applyFill="1"/>
    <xf numFmtId="165" fontId="8" fillId="3" borderId="0" xfId="0" applyNumberFormat="1" applyFont="1" applyFill="1" applyAlignment="1">
      <alignment horizontal="center" wrapText="1"/>
    </xf>
    <xf numFmtId="9" fontId="8" fillId="3" borderId="0" xfId="0" applyNumberFormat="1" applyFont="1" applyFill="1" applyAlignment="1">
      <alignment horizontal="center" wrapText="1"/>
    </xf>
    <xf numFmtId="0" fontId="8" fillId="6" borderId="8" xfId="0" applyFont="1" applyFill="1" applyBorder="1" applyAlignment="1">
      <alignment horizontal="left"/>
    </xf>
    <xf numFmtId="165" fontId="6" fillId="3" borderId="0" xfId="0" applyNumberFormat="1" applyFont="1" applyFill="1"/>
    <xf numFmtId="0" fontId="6" fillId="3" borderId="0" xfId="0" applyFont="1" applyFill="1" applyAlignment="1">
      <alignment horizontal="left"/>
    </xf>
    <xf numFmtId="165" fontId="8" fillId="3" borderId="0" xfId="0" applyNumberFormat="1" applyFont="1" applyFill="1" applyBorder="1"/>
    <xf numFmtId="164" fontId="6" fillId="3" borderId="33" xfId="1" applyNumberFormat="1" applyFont="1" applyFill="1" applyBorder="1" applyAlignment="1">
      <alignment horizontal="center"/>
    </xf>
    <xf numFmtId="164" fontId="6" fillId="3" borderId="16" xfId="1" applyNumberFormat="1" applyFont="1" applyFill="1" applyBorder="1" applyAlignment="1">
      <alignment horizontal="center"/>
    </xf>
    <xf numFmtId="164" fontId="6" fillId="3" borderId="25" xfId="1" applyNumberFormat="1" applyFont="1" applyFill="1" applyBorder="1" applyAlignment="1">
      <alignment horizontal="center"/>
    </xf>
    <xf numFmtId="164" fontId="6" fillId="3" borderId="24" xfId="1" applyNumberFormat="1" applyFont="1" applyFill="1" applyBorder="1" applyAlignment="1">
      <alignment horizontal="center"/>
    </xf>
    <xf numFmtId="164" fontId="9" fillId="2" borderId="8" xfId="1" applyNumberFormat="1" applyFont="1" applyFill="1" applyBorder="1" applyAlignment="1">
      <alignment horizontal="center" wrapText="1"/>
    </xf>
    <xf numFmtId="0" fontId="8" fillId="3" borderId="0" xfId="0" applyNumberFormat="1" applyFont="1" applyFill="1" applyBorder="1"/>
    <xf numFmtId="0" fontId="5" fillId="3" borderId="0" xfId="0" applyFont="1" applyFill="1" applyBorder="1" applyAlignment="1">
      <alignment vertical="center"/>
    </xf>
    <xf numFmtId="0" fontId="8" fillId="3" borderId="0" xfId="0" applyFont="1" applyFill="1" applyAlignment="1">
      <alignment horizontal="center"/>
    </xf>
    <xf numFmtId="0" fontId="8" fillId="3" borderId="0" xfId="1" applyNumberFormat="1" applyFont="1" applyFill="1" applyAlignment="1">
      <alignment horizontal="left"/>
    </xf>
    <xf numFmtId="164" fontId="9" fillId="3" borderId="2" xfId="1" applyNumberFormat="1" applyFont="1" applyFill="1" applyBorder="1" applyAlignment="1">
      <alignment horizontal="center"/>
    </xf>
    <xf numFmtId="164" fontId="9" fillId="3" borderId="2" xfId="1" applyNumberFormat="1" applyFont="1" applyFill="1" applyBorder="1" applyAlignment="1">
      <alignment horizontal="center" wrapText="1"/>
    </xf>
    <xf numFmtId="0" fontId="8" fillId="3" borderId="2" xfId="1" applyNumberFormat="1" applyFont="1" applyFill="1" applyBorder="1" applyAlignment="1">
      <alignment horizontal="left"/>
    </xf>
    <xf numFmtId="164" fontId="12" fillId="3" borderId="0" xfId="1" applyNumberFormat="1" applyFont="1" applyFill="1" applyBorder="1" applyAlignment="1">
      <alignment horizontal="center"/>
    </xf>
    <xf numFmtId="0" fontId="12" fillId="3" borderId="0" xfId="1" quotePrefix="1" applyNumberFormat="1" applyFont="1" applyFill="1" applyBorder="1" applyAlignment="1">
      <alignment horizontal="left"/>
    </xf>
    <xf numFmtId="0" fontId="6" fillId="3" borderId="0" xfId="1" applyNumberFormat="1" applyFont="1" applyFill="1" applyAlignment="1">
      <alignment horizontal="left"/>
    </xf>
    <xf numFmtId="0" fontId="9" fillId="3" borderId="0" xfId="1" applyNumberFormat="1" applyFont="1" applyFill="1" applyAlignment="1">
      <alignment horizontal="left"/>
    </xf>
    <xf numFmtId="166" fontId="9" fillId="2" borderId="8" xfId="1" applyNumberFormat="1" applyFont="1" applyFill="1" applyBorder="1" applyAlignment="1">
      <alignment horizontal="center"/>
    </xf>
    <xf numFmtId="164" fontId="9" fillId="2" borderId="8" xfId="1" applyNumberFormat="1" applyFont="1" applyFill="1" applyBorder="1" applyAlignment="1">
      <alignment horizontal="center" vertical="center" wrapText="1"/>
    </xf>
    <xf numFmtId="164" fontId="6" fillId="2" borderId="8" xfId="1" applyNumberFormat="1" applyFont="1" applyFill="1" applyBorder="1" applyAlignment="1">
      <alignment horizontal="center"/>
    </xf>
    <xf numFmtId="0" fontId="1" fillId="7" borderId="34" xfId="0" applyFont="1" applyFill="1" applyBorder="1" applyAlignment="1" applyProtection="1">
      <alignment horizontal="left" vertical="center" wrapText="1"/>
      <protection locked="0"/>
    </xf>
    <xf numFmtId="0" fontId="0" fillId="7" borderId="34" xfId="0" applyFill="1" applyBorder="1" applyAlignment="1" applyProtection="1">
      <alignment horizontal="left" vertical="center" wrapText="1"/>
      <protection locked="0"/>
    </xf>
    <xf numFmtId="165" fontId="13" fillId="0" borderId="0" xfId="9" applyNumberFormat="1" applyFill="1" applyAlignment="1" applyProtection="1">
      <alignment horizontal="center" vertical="center"/>
      <protection locked="0"/>
    </xf>
    <xf numFmtId="0" fontId="15" fillId="3" borderId="0" xfId="0" applyFont="1" applyFill="1" applyAlignment="1">
      <alignment horizontal="center"/>
    </xf>
    <xf numFmtId="0" fontId="15" fillId="3" borderId="0" xfId="0" applyFont="1" applyFill="1"/>
    <xf numFmtId="165" fontId="15" fillId="3" borderId="0" xfId="0" applyNumberFormat="1" applyFont="1" applyFill="1"/>
    <xf numFmtId="0" fontId="15" fillId="4" borderId="0" xfId="0" applyFont="1" applyFill="1"/>
    <xf numFmtId="0" fontId="16" fillId="3" borderId="20" xfId="1" applyNumberFormat="1" applyFont="1" applyFill="1" applyBorder="1" applyAlignment="1">
      <alignment horizontal="right"/>
    </xf>
    <xf numFmtId="0" fontId="16" fillId="3" borderId="21" xfId="1" applyNumberFormat="1" applyFont="1" applyFill="1" applyBorder="1" applyAlignment="1">
      <alignment horizontal="center"/>
    </xf>
    <xf numFmtId="0" fontId="15" fillId="3" borderId="23" xfId="1" applyNumberFormat="1" applyFont="1" applyFill="1" applyBorder="1" applyAlignment="1">
      <alignment horizontal="right"/>
    </xf>
    <xf numFmtId="0" fontId="16" fillId="3" borderId="22" xfId="1" applyNumberFormat="1" applyFont="1" applyFill="1" applyBorder="1" applyAlignment="1">
      <alignment horizontal="right"/>
    </xf>
    <xf numFmtId="0" fontId="16" fillId="3" borderId="17" xfId="1" applyNumberFormat="1" applyFont="1" applyFill="1" applyBorder="1" applyAlignment="1">
      <alignment horizontal="center"/>
    </xf>
    <xf numFmtId="165" fontId="15" fillId="3" borderId="0" xfId="0" applyNumberFormat="1" applyFont="1" applyFill="1" applyAlignment="1">
      <alignment horizontal="center"/>
    </xf>
    <xf numFmtId="0" fontId="16" fillId="3" borderId="0" xfId="0" applyFont="1" applyFill="1"/>
    <xf numFmtId="0" fontId="17" fillId="3" borderId="0" xfId="0" applyFont="1" applyFill="1"/>
    <xf numFmtId="0" fontId="15" fillId="3" borderId="22" xfId="1" applyNumberFormat="1" applyFont="1" applyFill="1" applyBorder="1" applyAlignment="1">
      <alignment horizontal="right"/>
    </xf>
    <xf numFmtId="0" fontId="15" fillId="3" borderId="17" xfId="1" applyNumberFormat="1" applyFont="1" applyFill="1" applyBorder="1" applyAlignment="1">
      <alignment horizontal="center"/>
    </xf>
    <xf numFmtId="0" fontId="15" fillId="2" borderId="28" xfId="1" applyNumberFormat="1" applyFont="1" applyFill="1" applyBorder="1" applyAlignment="1">
      <alignment horizontal="center"/>
    </xf>
    <xf numFmtId="0" fontId="15" fillId="2" borderId="28" xfId="0" applyFont="1" applyFill="1" applyBorder="1"/>
    <xf numFmtId="165" fontId="15" fillId="3" borderId="17" xfId="1" applyNumberFormat="1" applyFont="1" applyFill="1" applyBorder="1" applyAlignment="1">
      <alignment horizontal="center"/>
    </xf>
    <xf numFmtId="165" fontId="15" fillId="2" borderId="28" xfId="1" applyNumberFormat="1" applyFont="1" applyFill="1" applyBorder="1" applyAlignment="1">
      <alignment horizontal="center"/>
    </xf>
    <xf numFmtId="165" fontId="15" fillId="3" borderId="24" xfId="1" applyNumberFormat="1" applyFont="1" applyFill="1" applyBorder="1" applyAlignment="1">
      <alignment horizontal="center"/>
    </xf>
    <xf numFmtId="164" fontId="15" fillId="3" borderId="17" xfId="1" applyNumberFormat="1" applyFont="1" applyFill="1" applyBorder="1" applyAlignment="1">
      <alignment horizontal="center"/>
    </xf>
    <xf numFmtId="0" fontId="16" fillId="3" borderId="12" xfId="1" applyNumberFormat="1" applyFont="1" applyFill="1" applyBorder="1" applyAlignment="1">
      <alignment horizontal="right"/>
    </xf>
    <xf numFmtId="0" fontId="16" fillId="3" borderId="36" xfId="1" applyNumberFormat="1" applyFont="1" applyFill="1" applyBorder="1" applyAlignment="1">
      <alignment horizontal="center"/>
    </xf>
    <xf numFmtId="0" fontId="15" fillId="3" borderId="10" xfId="1" applyNumberFormat="1" applyFont="1" applyFill="1" applyBorder="1" applyAlignment="1">
      <alignment horizontal="right"/>
    </xf>
    <xf numFmtId="0" fontId="18" fillId="3" borderId="0" xfId="0" applyFont="1" applyFill="1" applyAlignment="1">
      <alignment horizontal="center"/>
    </xf>
    <xf numFmtId="0" fontId="18" fillId="3" borderId="0" xfId="0" applyFont="1" applyFill="1"/>
    <xf numFmtId="0" fontId="18" fillId="4" borderId="0" xfId="0" applyFont="1" applyFill="1"/>
    <xf numFmtId="0" fontId="5" fillId="2" borderId="8" xfId="0" applyFont="1" applyFill="1" applyBorder="1" applyAlignment="1">
      <alignment horizontal="center"/>
    </xf>
    <xf numFmtId="0" fontId="6" fillId="3" borderId="0" xfId="1" applyNumberFormat="1" applyFont="1" applyFill="1" applyBorder="1" applyAlignment="1">
      <alignment horizontal="right"/>
    </xf>
    <xf numFmtId="0" fontId="15" fillId="3" borderId="0" xfId="0" applyFont="1" applyFill="1" applyAlignment="1">
      <alignment horizontal="right"/>
    </xf>
    <xf numFmtId="164" fontId="15" fillId="3" borderId="0" xfId="0" applyNumberFormat="1" applyFont="1" applyFill="1" applyAlignment="1">
      <alignment horizontal="center"/>
    </xf>
    <xf numFmtId="0" fontId="15" fillId="3" borderId="0" xfId="0" applyNumberFormat="1" applyFont="1" applyFill="1" applyAlignment="1">
      <alignment horizontal="center"/>
    </xf>
    <xf numFmtId="164" fontId="8" fillId="2" borderId="40" xfId="1" applyNumberFormat="1" applyFont="1" applyFill="1" applyBorder="1" applyAlignment="1">
      <alignment horizontal="center"/>
    </xf>
    <xf numFmtId="166" fontId="9" fillId="2" borderId="41" xfId="1" applyNumberFormat="1" applyFont="1" applyFill="1" applyBorder="1" applyAlignment="1">
      <alignment horizontal="center"/>
    </xf>
    <xf numFmtId="165" fontId="1" fillId="7" borderId="34" xfId="0" applyNumberFormat="1" applyFont="1" applyFill="1" applyBorder="1" applyAlignment="1" applyProtection="1">
      <alignment horizontal="left" vertical="center" wrapText="1"/>
      <protection locked="0"/>
    </xf>
    <xf numFmtId="165" fontId="1" fillId="7" borderId="35" xfId="0" applyNumberFormat="1" applyFont="1" applyFill="1" applyBorder="1" applyAlignment="1" applyProtection="1">
      <alignment horizontal="left" vertical="center" wrapText="1"/>
      <protection locked="0"/>
    </xf>
    <xf numFmtId="0" fontId="5" fillId="3" borderId="0" xfId="0" applyFont="1" applyFill="1" applyAlignment="1">
      <alignment vertical="center"/>
    </xf>
    <xf numFmtId="0" fontId="5" fillId="3" borderId="0" xfId="0" applyFont="1" applyFill="1" applyAlignment="1">
      <alignment horizontal="left" vertical="center"/>
    </xf>
    <xf numFmtId="164" fontId="5" fillId="3" borderId="0" xfId="0" applyNumberFormat="1" applyFont="1" applyFill="1" applyAlignment="1">
      <alignment horizontal="center" vertical="center"/>
    </xf>
    <xf numFmtId="165" fontId="5" fillId="3" borderId="0" xfId="0" applyNumberFormat="1" applyFont="1" applyFill="1" applyAlignment="1">
      <alignment horizontal="center" vertical="center"/>
    </xf>
    <xf numFmtId="0" fontId="2" fillId="0" borderId="0" xfId="0" applyFont="1" applyAlignment="1">
      <alignment horizontal="left" vertical="center"/>
    </xf>
    <xf numFmtId="165" fontId="2" fillId="0" borderId="0" xfId="0" applyNumberFormat="1" applyFont="1" applyAlignment="1">
      <alignment horizontal="center" vertical="center"/>
    </xf>
    <xf numFmtId="0" fontId="7" fillId="3" borderId="0" xfId="0" applyFont="1" applyFill="1" applyAlignment="1">
      <alignment horizontal="left" vertical="center"/>
    </xf>
    <xf numFmtId="0" fontId="7" fillId="3" borderId="10" xfId="0" applyFont="1" applyFill="1" applyBorder="1" applyAlignment="1">
      <alignment horizontal="right" vertical="center"/>
    </xf>
    <xf numFmtId="165" fontId="7" fillId="3" borderId="0" xfId="0" applyNumberFormat="1" applyFont="1" applyFill="1" applyBorder="1" applyAlignment="1">
      <alignment horizontal="center" vertical="center"/>
    </xf>
    <xf numFmtId="165" fontId="7" fillId="3" borderId="7" xfId="0" applyNumberFormat="1" applyFont="1" applyFill="1" applyBorder="1" applyAlignment="1">
      <alignment horizontal="center" vertical="center"/>
    </xf>
    <xf numFmtId="165" fontId="7" fillId="3" borderId="0" xfId="0" applyNumberFormat="1" applyFont="1" applyFill="1" applyAlignment="1">
      <alignment horizontal="center" vertical="center"/>
    </xf>
    <xf numFmtId="0" fontId="7" fillId="3" borderId="14" xfId="0" applyFont="1" applyFill="1" applyBorder="1" applyAlignment="1">
      <alignment horizontal="right" vertical="center"/>
    </xf>
    <xf numFmtId="165" fontId="7" fillId="3" borderId="1" xfId="0" applyNumberFormat="1" applyFont="1" applyFill="1" applyBorder="1" applyAlignment="1">
      <alignment horizontal="center" vertical="center"/>
    </xf>
    <xf numFmtId="165" fontId="7" fillId="3" borderId="15" xfId="0" applyNumberFormat="1" applyFont="1" applyFill="1" applyBorder="1" applyAlignment="1">
      <alignment horizontal="center" vertical="center"/>
    </xf>
    <xf numFmtId="165" fontId="0" fillId="3" borderId="0" xfId="0" applyNumberFormat="1" applyFill="1" applyAlignment="1">
      <alignment vertical="center"/>
    </xf>
    <xf numFmtId="165" fontId="7" fillId="3" borderId="0" xfId="0" applyNumberFormat="1" applyFont="1" applyFill="1" applyAlignment="1">
      <alignment horizontal="left" vertical="center"/>
    </xf>
    <xf numFmtId="0" fontId="5" fillId="3" borderId="1" xfId="0" applyFont="1" applyFill="1" applyBorder="1" applyAlignment="1"/>
    <xf numFmtId="0" fontId="5" fillId="3" borderId="10" xfId="0" applyFont="1" applyFill="1" applyBorder="1" applyAlignment="1"/>
    <xf numFmtId="0" fontId="5" fillId="3" borderId="0" xfId="0" applyFont="1" applyFill="1" applyBorder="1" applyAlignment="1"/>
    <xf numFmtId="0" fontId="7" fillId="3" borderId="0" xfId="0" applyFont="1" applyFill="1" applyAlignment="1">
      <alignment horizontal="righ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165" fontId="1" fillId="7" borderId="34" xfId="0" applyNumberFormat="1" applyFont="1" applyFill="1" applyBorder="1" applyAlignment="1" applyProtection="1">
      <alignment horizontal="center" vertical="center" wrapText="1"/>
      <protection locked="0"/>
    </xf>
    <xf numFmtId="165" fontId="1" fillId="0" borderId="0" xfId="1" applyNumberFormat="1" applyFill="1" applyAlignment="1" applyProtection="1">
      <alignment horizontal="center" vertical="center"/>
      <protection locked="0"/>
    </xf>
    <xf numFmtId="0" fontId="16" fillId="3" borderId="2" xfId="1" applyNumberFormat="1" applyFont="1" applyFill="1" applyBorder="1" applyAlignment="1">
      <alignment horizontal="center"/>
    </xf>
    <xf numFmtId="0" fontId="15" fillId="3" borderId="14" xfId="0" applyFont="1" applyFill="1" applyBorder="1"/>
    <xf numFmtId="0" fontId="15" fillId="2" borderId="8" xfId="1" applyNumberFormat="1" applyFont="1" applyFill="1" applyBorder="1" applyAlignment="1">
      <alignment horizontal="center"/>
    </xf>
    <xf numFmtId="164" fontId="15" fillId="2" borderId="8" xfId="1" applyNumberFormat="1" applyFont="1" applyFill="1" applyBorder="1" applyAlignment="1">
      <alignment horizontal="center"/>
    </xf>
    <xf numFmtId="0" fontId="15" fillId="2" borderId="8" xfId="0" applyFont="1" applyFill="1" applyBorder="1"/>
    <xf numFmtId="14" fontId="2" fillId="0" borderId="0" xfId="0" applyNumberFormat="1" applyFont="1" applyFill="1" applyAlignment="1" applyProtection="1">
      <alignment horizontal="left"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164" fontId="7" fillId="3" borderId="10" xfId="0" applyNumberFormat="1" applyFont="1" applyFill="1" applyBorder="1" applyAlignment="1">
      <alignment horizontal="right" vertical="center"/>
    </xf>
    <xf numFmtId="164" fontId="7" fillId="3" borderId="14" xfId="0" applyNumberFormat="1" applyFont="1" applyFill="1" applyBorder="1" applyAlignment="1">
      <alignment horizontal="right" vertical="center"/>
    </xf>
    <xf numFmtId="10" fontId="8" fillId="3" borderId="1" xfId="1" applyNumberFormat="1" applyFont="1" applyFill="1" applyBorder="1" applyAlignment="1">
      <alignment horizontal="center"/>
    </xf>
    <xf numFmtId="49" fontId="2" fillId="0" borderId="0" xfId="0" applyNumberFormat="1" applyFont="1" applyFill="1" applyAlignment="1" applyProtection="1">
      <alignment horizontal="center" vertical="center"/>
      <protection locked="0"/>
    </xf>
    <xf numFmtId="0" fontId="7" fillId="3" borderId="0" xfId="0" applyFont="1" applyFill="1" applyAlignment="1">
      <alignment vertical="center"/>
    </xf>
    <xf numFmtId="165" fontId="8" fillId="3" borderId="0" xfId="0" applyNumberFormat="1" applyFont="1" applyFill="1" applyAlignment="1">
      <alignment horizontal="center"/>
    </xf>
    <xf numFmtId="0" fontId="8" fillId="3" borderId="0" xfId="0" applyFont="1" applyFill="1" applyBorder="1" applyAlignment="1">
      <alignment horizontal="center"/>
    </xf>
    <xf numFmtId="0" fontId="16" fillId="3" borderId="6" xfId="1" applyNumberFormat="1" applyFont="1" applyFill="1" applyBorder="1" applyAlignment="1">
      <alignment horizontal="right"/>
    </xf>
    <xf numFmtId="0" fontId="16" fillId="3" borderId="6" xfId="1" applyNumberFormat="1" applyFont="1" applyFill="1" applyBorder="1" applyAlignment="1">
      <alignment horizontal="center"/>
    </xf>
    <xf numFmtId="164" fontId="9" fillId="3" borderId="18" xfId="1" applyNumberFormat="1" applyFont="1" applyFill="1" applyBorder="1" applyAlignment="1">
      <alignment horizontal="center"/>
    </xf>
    <xf numFmtId="1" fontId="15" fillId="3" borderId="28" xfId="1" applyNumberFormat="1" applyFont="1" applyFill="1" applyBorder="1" applyAlignment="1">
      <alignment horizontal="center"/>
    </xf>
    <xf numFmtId="0" fontId="5" fillId="3" borderId="0" xfId="0" applyFont="1" applyFill="1" applyAlignment="1">
      <alignment horizontal="center" vertical="center"/>
    </xf>
    <xf numFmtId="0" fontId="21" fillId="3" borderId="12" xfId="0" applyFont="1" applyFill="1" applyBorder="1" applyAlignment="1">
      <alignment horizontal="center"/>
    </xf>
    <xf numFmtId="0" fontId="21" fillId="3" borderId="0" xfId="0" applyFont="1" applyFill="1"/>
    <xf numFmtId="0" fontId="21" fillId="3" borderId="0" xfId="0" applyFont="1" applyFill="1" applyAlignment="1">
      <alignment horizontal="center"/>
    </xf>
    <xf numFmtId="0" fontId="22" fillId="3" borderId="0" xfId="0" applyFont="1" applyFill="1" applyAlignment="1">
      <alignment horizontal="center"/>
    </xf>
    <xf numFmtId="0" fontId="23" fillId="3" borderId="0" xfId="0" applyFont="1" applyFill="1" applyAlignment="1">
      <alignment horizontal="right"/>
    </xf>
    <xf numFmtId="164" fontId="23" fillId="3" borderId="0" xfId="0" applyNumberFormat="1" applyFont="1" applyFill="1" applyBorder="1" applyAlignment="1"/>
    <xf numFmtId="0" fontId="24" fillId="3" borderId="0" xfId="0" applyFont="1" applyFill="1" applyAlignment="1">
      <alignment horizontal="left"/>
    </xf>
    <xf numFmtId="0" fontId="24" fillId="3" borderId="0" xfId="0" applyFont="1" applyFill="1" applyAlignment="1">
      <alignment horizontal="center"/>
    </xf>
    <xf numFmtId="0" fontId="25" fillId="3" borderId="0" xfId="0" applyFont="1" applyFill="1" applyAlignment="1">
      <alignment horizontal="center"/>
    </xf>
    <xf numFmtId="164" fontId="25" fillId="3" borderId="0" xfId="0" applyNumberFormat="1" applyFont="1" applyFill="1" applyBorder="1" applyAlignment="1">
      <alignment horizontal="left" vertical="center"/>
    </xf>
    <xf numFmtId="0" fontId="26" fillId="3" borderId="0" xfId="0" applyFont="1" applyFill="1" applyAlignment="1">
      <alignment horizontal="left"/>
    </xf>
    <xf numFmtId="0" fontId="21" fillId="3" borderId="0" xfId="0" applyFont="1" applyFill="1" applyAlignment="1">
      <alignment horizontal="left" indent="1"/>
    </xf>
    <xf numFmtId="164" fontId="21" fillId="3" borderId="0" xfId="0" applyNumberFormat="1" applyFont="1" applyFill="1" applyAlignment="1">
      <alignment horizontal="center"/>
    </xf>
    <xf numFmtId="0" fontId="26" fillId="3" borderId="0" xfId="0" applyFont="1" applyFill="1" applyAlignment="1">
      <alignment horizontal="right"/>
    </xf>
    <xf numFmtId="164" fontId="21" fillId="3" borderId="0" xfId="0" applyNumberFormat="1" applyFont="1" applyFill="1" applyBorder="1" applyAlignment="1">
      <alignment horizontal="right" vertical="center"/>
    </xf>
    <xf numFmtId="164" fontId="21" fillId="3" borderId="0" xfId="0" applyNumberFormat="1" applyFont="1" applyFill="1" applyBorder="1" applyAlignment="1">
      <alignment horizontal="left" vertical="center"/>
    </xf>
    <xf numFmtId="0" fontId="26" fillId="3" borderId="0" xfId="0" applyFont="1" applyFill="1" applyAlignment="1">
      <alignment horizontal="right" vertical="center"/>
    </xf>
    <xf numFmtId="0" fontId="24" fillId="3" borderId="0" xfId="0" applyFont="1" applyFill="1" applyBorder="1" applyAlignment="1">
      <alignment horizontal="left"/>
    </xf>
    <xf numFmtId="0" fontId="24" fillId="3" borderId="45" xfId="0" applyFont="1" applyFill="1" applyBorder="1"/>
    <xf numFmtId="0" fontId="24" fillId="3" borderId="46" xfId="0" applyFont="1" applyFill="1" applyBorder="1" applyAlignment="1">
      <alignment horizontal="center"/>
    </xf>
    <xf numFmtId="0" fontId="20" fillId="8" borderId="47" xfId="0" applyFont="1" applyFill="1" applyBorder="1" applyAlignment="1">
      <alignment horizontal="center"/>
    </xf>
    <xf numFmtId="164" fontId="21" fillId="3" borderId="0" xfId="0" applyNumberFormat="1" applyFont="1" applyFill="1" applyBorder="1" applyAlignment="1">
      <alignment horizontal="center"/>
    </xf>
    <xf numFmtId="0" fontId="24" fillId="3" borderId="22" xfId="0" applyFont="1" applyFill="1" applyBorder="1" applyAlignment="1">
      <alignment horizontal="left" indent="1"/>
    </xf>
    <xf numFmtId="164" fontId="24" fillId="3" borderId="0" xfId="0" applyNumberFormat="1" applyFont="1" applyFill="1" applyBorder="1" applyAlignment="1">
      <alignment horizontal="center"/>
    </xf>
    <xf numFmtId="164" fontId="24" fillId="3" borderId="0" xfId="0" applyNumberFormat="1" applyFont="1" applyFill="1" applyAlignment="1">
      <alignment horizontal="center"/>
    </xf>
    <xf numFmtId="0" fontId="24" fillId="3" borderId="22" xfId="0" applyFont="1" applyFill="1" applyBorder="1"/>
    <xf numFmtId="0" fontId="24" fillId="3" borderId="51" xfId="0" applyFont="1" applyFill="1" applyBorder="1" applyAlignment="1">
      <alignment horizontal="center"/>
    </xf>
    <xf numFmtId="0" fontId="24" fillId="3" borderId="52" xfId="0" applyFont="1" applyFill="1" applyBorder="1" applyAlignment="1">
      <alignment horizontal="center"/>
    </xf>
    <xf numFmtId="0" fontId="21" fillId="3" borderId="22" xfId="0" applyFont="1" applyFill="1" applyBorder="1" applyAlignment="1">
      <alignment horizontal="left" indent="1"/>
    </xf>
    <xf numFmtId="0" fontId="21" fillId="3" borderId="17" xfId="0" applyFont="1" applyFill="1" applyBorder="1" applyAlignment="1">
      <alignment horizontal="center"/>
    </xf>
    <xf numFmtId="0" fontId="21" fillId="3" borderId="30" xfId="0" applyFont="1" applyFill="1" applyBorder="1" applyAlignment="1">
      <alignment horizontal="center"/>
    </xf>
    <xf numFmtId="0" fontId="9" fillId="3" borderId="0" xfId="0" applyFont="1" applyFill="1" applyAlignment="1">
      <alignment horizontal="left" indent="1"/>
    </xf>
    <xf numFmtId="164" fontId="9" fillId="3" borderId="0" xfId="0" applyNumberFormat="1" applyFont="1" applyFill="1" applyBorder="1" applyAlignment="1">
      <alignment horizontal="center"/>
    </xf>
    <xf numFmtId="0" fontId="21" fillId="3" borderId="23" xfId="0" applyFont="1" applyFill="1" applyBorder="1" applyAlignment="1">
      <alignment horizontal="left" indent="1"/>
    </xf>
    <xf numFmtId="0" fontId="21" fillId="3" borderId="24" xfId="0" applyFont="1" applyFill="1" applyBorder="1" applyAlignment="1">
      <alignment horizontal="center"/>
    </xf>
    <xf numFmtId="164" fontId="24" fillId="3" borderId="53" xfId="0" applyNumberFormat="1" applyFont="1" applyFill="1" applyBorder="1" applyAlignment="1">
      <alignment horizontal="center"/>
    </xf>
    <xf numFmtId="0" fontId="21" fillId="3" borderId="20" xfId="0" applyFont="1" applyFill="1" applyBorder="1" applyAlignment="1">
      <alignment horizontal="left" indent="1"/>
    </xf>
    <xf numFmtId="164" fontId="21" fillId="3" borderId="21" xfId="0" applyNumberFormat="1" applyFont="1" applyFill="1" applyBorder="1" applyAlignment="1">
      <alignment horizontal="center"/>
    </xf>
    <xf numFmtId="164" fontId="21" fillId="3" borderId="52" xfId="0" applyNumberFormat="1" applyFont="1" applyFill="1" applyBorder="1" applyAlignment="1">
      <alignment horizontal="center"/>
    </xf>
    <xf numFmtId="164" fontId="9" fillId="3" borderId="19" xfId="0" applyNumberFormat="1" applyFont="1" applyFill="1" applyBorder="1" applyAlignment="1">
      <alignment horizontal="center"/>
    </xf>
    <xf numFmtId="164" fontId="21" fillId="3" borderId="24" xfId="0" applyNumberFormat="1" applyFont="1" applyFill="1" applyBorder="1" applyAlignment="1">
      <alignment horizontal="center"/>
    </xf>
    <xf numFmtId="164" fontId="21" fillId="3" borderId="51" xfId="0" applyNumberFormat="1" applyFont="1" applyFill="1" applyBorder="1" applyAlignment="1">
      <alignment horizontal="center"/>
    </xf>
    <xf numFmtId="0" fontId="24" fillId="3" borderId="0" xfId="0" applyFont="1" applyFill="1"/>
    <xf numFmtId="0" fontId="24" fillId="3" borderId="28" xfId="0" applyFont="1" applyFill="1" applyBorder="1" applyAlignment="1">
      <alignment horizontal="center"/>
    </xf>
    <xf numFmtId="10" fontId="21" fillId="3" borderId="0" xfId="0" applyNumberFormat="1" applyFont="1" applyFill="1" applyBorder="1" applyAlignment="1">
      <alignment horizontal="center"/>
    </xf>
    <xf numFmtId="10" fontId="21" fillId="3" borderId="0" xfId="0" applyNumberFormat="1" applyFont="1" applyFill="1" applyAlignment="1">
      <alignment horizontal="center"/>
    </xf>
    <xf numFmtId="164" fontId="21" fillId="3" borderId="30" xfId="0" applyNumberFormat="1" applyFont="1" applyFill="1" applyBorder="1" applyAlignment="1">
      <alignment horizontal="center"/>
    </xf>
    <xf numFmtId="0" fontId="21" fillId="3" borderId="52" xfId="0" applyFont="1" applyFill="1" applyBorder="1" applyAlignment="1">
      <alignment horizontal="center"/>
    </xf>
    <xf numFmtId="164" fontId="21" fillId="3" borderId="17" xfId="0" applyNumberFormat="1" applyFont="1" applyFill="1" applyBorder="1" applyAlignment="1">
      <alignment horizontal="center"/>
    </xf>
    <xf numFmtId="1" fontId="24" fillId="3" borderId="48" xfId="0" applyNumberFormat="1" applyFont="1" applyFill="1" applyBorder="1" applyAlignment="1">
      <alignment horizontal="center"/>
    </xf>
    <xf numFmtId="1" fontId="24" fillId="3" borderId="49" xfId="0" applyNumberFormat="1" applyFont="1" applyFill="1" applyBorder="1" applyAlignment="1">
      <alignment horizontal="center"/>
    </xf>
    <xf numFmtId="0" fontId="24" fillId="3" borderId="20" xfId="0" applyFont="1" applyFill="1" applyBorder="1" applyAlignment="1"/>
    <xf numFmtId="9" fontId="18" fillId="3" borderId="0" xfId="0" applyNumberFormat="1" applyFont="1" applyFill="1"/>
    <xf numFmtId="9" fontId="15" fillId="3" borderId="0" xfId="0" applyNumberFormat="1" applyFont="1" applyFill="1"/>
    <xf numFmtId="10" fontId="15" fillId="3" borderId="0" xfId="0" applyNumberFormat="1" applyFont="1" applyFill="1" applyAlignment="1">
      <alignment horizontal="center"/>
    </xf>
    <xf numFmtId="0" fontId="8" fillId="3" borderId="12" xfId="0" applyFont="1" applyFill="1" applyBorder="1"/>
    <xf numFmtId="0" fontId="6" fillId="3" borderId="0" xfId="0" applyFont="1" applyFill="1" applyBorder="1" applyAlignment="1">
      <alignment horizontal="center"/>
    </xf>
    <xf numFmtId="164" fontId="6" fillId="3" borderId="0" xfId="0" applyNumberFormat="1" applyFont="1" applyFill="1" applyAlignment="1">
      <alignment horizontal="center"/>
    </xf>
    <xf numFmtId="0" fontId="9" fillId="9" borderId="0" xfId="0" applyFont="1" applyFill="1" applyAlignment="1">
      <alignment horizontal="right"/>
    </xf>
    <xf numFmtId="164" fontId="9" fillId="9" borderId="0" xfId="0" applyNumberFormat="1" applyFont="1" applyFill="1" applyBorder="1" applyAlignment="1">
      <alignment horizontal="center"/>
    </xf>
    <xf numFmtId="0" fontId="8" fillId="9" borderId="0" xfId="0" applyFont="1" applyFill="1" applyBorder="1" applyAlignment="1">
      <alignment horizontal="center"/>
    </xf>
    <xf numFmtId="164" fontId="9" fillId="9" borderId="0" xfId="0" applyNumberFormat="1" applyFont="1" applyFill="1" applyAlignment="1">
      <alignment horizontal="center"/>
    </xf>
    <xf numFmtId="0" fontId="10" fillId="3" borderId="0" xfId="0" applyFont="1" applyFill="1"/>
    <xf numFmtId="164" fontId="10" fillId="3" borderId="0" xfId="0" applyNumberFormat="1" applyFont="1" applyFill="1" applyBorder="1" applyAlignment="1">
      <alignment horizontal="center"/>
    </xf>
    <xf numFmtId="164" fontId="10" fillId="3" borderId="50" xfId="0" applyNumberFormat="1" applyFont="1" applyFill="1" applyBorder="1" applyAlignment="1">
      <alignment horizontal="center"/>
    </xf>
    <xf numFmtId="166" fontId="9" fillId="3" borderId="0" xfId="0" applyNumberFormat="1" applyFont="1" applyFill="1" applyBorder="1" applyAlignment="1">
      <alignment horizontal="center"/>
    </xf>
    <xf numFmtId="166" fontId="9" fillId="3" borderId="19" xfId="0" applyNumberFormat="1" applyFont="1" applyFill="1" applyBorder="1" applyAlignment="1">
      <alignment horizontal="center"/>
    </xf>
    <xf numFmtId="166" fontId="9" fillId="3" borderId="0" xfId="0" applyNumberFormat="1" applyFont="1" applyFill="1" applyAlignment="1">
      <alignment horizontal="center"/>
    </xf>
    <xf numFmtId="0" fontId="6" fillId="3" borderId="18" xfId="0" applyFont="1" applyFill="1" applyBorder="1" applyAlignment="1">
      <alignment horizontal="center"/>
    </xf>
    <xf numFmtId="0" fontId="21" fillId="9" borderId="0" xfId="0" applyFont="1" applyFill="1" applyAlignment="1">
      <alignment horizontal="left"/>
    </xf>
    <xf numFmtId="166" fontId="8" fillId="3" borderId="0" xfId="0" applyNumberFormat="1" applyFont="1" applyFill="1" applyAlignment="1">
      <alignment horizontal="center"/>
    </xf>
    <xf numFmtId="164" fontId="9" fillId="3" borderId="0" xfId="0" applyNumberFormat="1" applyFont="1" applyFill="1" applyAlignment="1">
      <alignment horizontal="center"/>
    </xf>
    <xf numFmtId="0" fontId="8" fillId="3" borderId="2" xfId="1" applyNumberFormat="1" applyFont="1" applyFill="1" applyBorder="1" applyAlignment="1">
      <alignment horizontal="center"/>
    </xf>
    <xf numFmtId="166" fontId="6" fillId="3" borderId="0" xfId="1" applyNumberFormat="1" applyFont="1" applyFill="1" applyBorder="1" applyAlignment="1">
      <alignment horizontal="center"/>
    </xf>
    <xf numFmtId="166" fontId="9" fillId="3" borderId="1" xfId="1" applyNumberFormat="1" applyFont="1" applyFill="1" applyBorder="1" applyAlignment="1">
      <alignment horizontal="center"/>
    </xf>
    <xf numFmtId="0" fontId="8" fillId="3" borderId="0" xfId="0" applyFont="1" applyFill="1" applyBorder="1" applyAlignment="1">
      <alignment horizontal="center"/>
    </xf>
    <xf numFmtId="10" fontId="8" fillId="3" borderId="0" xfId="1" applyNumberFormat="1" applyFont="1" applyFill="1" applyBorder="1" applyAlignment="1">
      <alignment horizontal="center"/>
    </xf>
    <xf numFmtId="164" fontId="9" fillId="3" borderId="13" xfId="1" applyNumberFormat="1" applyFont="1" applyFill="1" applyBorder="1" applyAlignment="1">
      <alignment horizontal="center"/>
    </xf>
    <xf numFmtId="0" fontId="6" fillId="3" borderId="14" xfId="1" applyNumberFormat="1" applyFont="1" applyFill="1" applyBorder="1" applyAlignment="1">
      <alignment horizontal="center"/>
    </xf>
    <xf numFmtId="0" fontId="6" fillId="3" borderId="1" xfId="1" applyNumberFormat="1" applyFont="1" applyFill="1" applyBorder="1" applyAlignment="1">
      <alignment horizontal="center"/>
    </xf>
    <xf numFmtId="0" fontId="6" fillId="3" borderId="15" xfId="1" applyNumberFormat="1" applyFont="1" applyFill="1" applyBorder="1" applyAlignment="1">
      <alignment horizontal="center"/>
    </xf>
    <xf numFmtId="164" fontId="6" fillId="3" borderId="55" xfId="1" applyNumberFormat="1" applyFont="1" applyFill="1" applyBorder="1" applyAlignment="1">
      <alignment horizontal="center"/>
    </xf>
    <xf numFmtId="164" fontId="9" fillId="3" borderId="55" xfId="1" applyNumberFormat="1" applyFont="1" applyFill="1" applyBorder="1" applyAlignment="1">
      <alignment horizontal="center"/>
    </xf>
    <xf numFmtId="0" fontId="6" fillId="3" borderId="9" xfId="1" applyNumberFormat="1" applyFont="1" applyFill="1" applyBorder="1" applyAlignment="1">
      <alignment horizontal="center"/>
    </xf>
    <xf numFmtId="164" fontId="9" fillId="3" borderId="10" xfId="1" applyNumberFormat="1" applyFont="1" applyFill="1" applyBorder="1" applyAlignment="1">
      <alignment horizontal="center"/>
    </xf>
    <xf numFmtId="0" fontId="8" fillId="3" borderId="1" xfId="1" applyNumberFormat="1" applyFont="1" applyFill="1" applyBorder="1"/>
    <xf numFmtId="0" fontId="8" fillId="3" borderId="15" xfId="1" applyNumberFormat="1" applyFont="1" applyFill="1" applyBorder="1" applyAlignment="1">
      <alignment horizontal="center"/>
    </xf>
    <xf numFmtId="0" fontId="6" fillId="3" borderId="14" xfId="1" applyNumberFormat="1" applyFont="1" applyFill="1" applyBorder="1"/>
    <xf numFmtId="0" fontId="9" fillId="3" borderId="0" xfId="1" applyNumberFormat="1" applyFont="1" applyFill="1" applyBorder="1" applyAlignment="1"/>
    <xf numFmtId="0" fontId="1" fillId="6" borderId="34" xfId="0" applyFont="1" applyFill="1" applyBorder="1" applyAlignment="1" applyProtection="1">
      <alignment horizontal="left" vertical="center" wrapText="1"/>
      <protection locked="0"/>
    </xf>
    <xf numFmtId="0" fontId="8" fillId="3" borderId="0" xfId="1" applyNumberFormat="1" applyFont="1" applyFill="1" applyAlignment="1">
      <alignment horizontal="center" wrapText="1"/>
    </xf>
    <xf numFmtId="0" fontId="5" fillId="3" borderId="12" xfId="1" applyFont="1" applyFill="1" applyBorder="1" applyAlignment="1">
      <alignment vertical="center" wrapText="1"/>
    </xf>
    <xf numFmtId="0" fontId="5" fillId="3" borderId="0" xfId="1" applyFont="1" applyFill="1" applyBorder="1" applyAlignment="1">
      <alignment vertical="center" wrapText="1"/>
    </xf>
    <xf numFmtId="0" fontId="8" fillId="3" borderId="0" xfId="1" applyNumberFormat="1" applyFont="1" applyFill="1" applyBorder="1" applyAlignment="1">
      <alignment wrapText="1"/>
    </xf>
    <xf numFmtId="0" fontId="6" fillId="3" borderId="0" xfId="1" applyNumberFormat="1" applyFont="1" applyFill="1" applyBorder="1" applyAlignment="1">
      <alignment horizontal="center" wrapText="1"/>
    </xf>
    <xf numFmtId="0" fontId="6" fillId="3" borderId="7" xfId="1" applyNumberFormat="1" applyFont="1" applyFill="1" applyBorder="1" applyAlignment="1">
      <alignment horizontal="center" wrapText="1"/>
    </xf>
    <xf numFmtId="0" fontId="8" fillId="3" borderId="0" xfId="1" applyNumberFormat="1" applyFont="1" applyFill="1" applyAlignment="1">
      <alignment wrapText="1"/>
    </xf>
    <xf numFmtId="0" fontId="8" fillId="3" borderId="0" xfId="1" applyNumberFormat="1" applyFont="1" applyFill="1" applyBorder="1" applyAlignment="1">
      <alignment horizontal="right" wrapText="1"/>
    </xf>
    <xf numFmtId="0" fontId="8" fillId="3" borderId="0" xfId="1" applyNumberFormat="1" applyFont="1" applyFill="1" applyBorder="1" applyAlignment="1">
      <alignment horizontal="center" wrapText="1"/>
    </xf>
    <xf numFmtId="0" fontId="6" fillId="3" borderId="55" xfId="1" applyNumberFormat="1" applyFont="1" applyFill="1" applyBorder="1" applyAlignment="1">
      <alignment horizontal="center" wrapText="1"/>
    </xf>
    <xf numFmtId="164" fontId="6" fillId="3" borderId="7" xfId="1" applyNumberFormat="1" applyFont="1" applyFill="1" applyBorder="1" applyAlignment="1">
      <alignment horizontal="center" wrapText="1"/>
    </xf>
    <xf numFmtId="0" fontId="19" fillId="7" borderId="34" xfId="0" applyFont="1" applyFill="1" applyBorder="1" applyAlignment="1" applyProtection="1">
      <alignment horizontal="left" vertical="center" wrapText="1"/>
      <protection locked="0"/>
    </xf>
    <xf numFmtId="0" fontId="19" fillId="6" borderId="34" xfId="0" applyFont="1" applyFill="1" applyBorder="1" applyAlignment="1" applyProtection="1">
      <alignment horizontal="left" vertical="center" wrapText="1"/>
      <protection locked="0"/>
    </xf>
    <xf numFmtId="0" fontId="19" fillId="7" borderId="34" xfId="0" applyNumberFormat="1" applyFont="1" applyFill="1" applyBorder="1" applyAlignment="1" applyProtection="1">
      <alignment horizontal="left" vertical="center" wrapText="1"/>
      <protection locked="0"/>
    </xf>
    <xf numFmtId="49" fontId="19" fillId="7" borderId="34" xfId="0" applyNumberFormat="1" applyFont="1" applyFill="1" applyBorder="1" applyAlignment="1" applyProtection="1">
      <alignment horizontal="left" vertical="center" wrapText="1"/>
      <protection locked="0"/>
    </xf>
    <xf numFmtId="164" fontId="19" fillId="7" borderId="34" xfId="0" applyNumberFormat="1" applyFont="1" applyFill="1" applyBorder="1" applyAlignment="1" applyProtection="1">
      <alignment horizontal="left" vertical="center" wrapText="1"/>
      <protection locked="0"/>
    </xf>
    <xf numFmtId="165" fontId="19" fillId="7" borderId="34" xfId="0" applyNumberFormat="1" applyFont="1" applyFill="1" applyBorder="1" applyAlignment="1" applyProtection="1">
      <alignment horizontal="center" vertical="center" wrapText="1"/>
      <protection locked="0"/>
    </xf>
    <xf numFmtId="165" fontId="19" fillId="7" borderId="34" xfId="0" applyNumberFormat="1" applyFont="1" applyFill="1" applyBorder="1" applyAlignment="1" applyProtection="1">
      <alignment horizontal="left" vertical="center" wrapText="1"/>
      <protection locked="0"/>
    </xf>
    <xf numFmtId="165" fontId="19" fillId="7" borderId="35" xfId="0" applyNumberFormat="1" applyFont="1" applyFill="1" applyBorder="1" applyAlignment="1" applyProtection="1">
      <alignment horizontal="left" vertical="center" wrapText="1"/>
      <protection locked="0"/>
    </xf>
    <xf numFmtId="0" fontId="19" fillId="0" borderId="0" xfId="0" applyFont="1"/>
    <xf numFmtId="0" fontId="27" fillId="0" borderId="0" xfId="0" applyFont="1" applyAlignment="1">
      <alignment horizontal="left" vertical="center"/>
    </xf>
    <xf numFmtId="49" fontId="27" fillId="0" borderId="0" xfId="0" applyNumberFormat="1" applyFont="1" applyAlignment="1">
      <alignment horizontal="left" vertical="center"/>
    </xf>
    <xf numFmtId="165" fontId="27" fillId="0" borderId="0" xfId="0" applyNumberFormat="1" applyFont="1" applyAlignment="1">
      <alignment horizontal="center" vertical="center"/>
    </xf>
    <xf numFmtId="165" fontId="19" fillId="0" borderId="0" xfId="9" applyNumberFormat="1" applyFont="1" applyFill="1" applyAlignment="1" applyProtection="1">
      <alignment horizontal="center" vertical="center"/>
      <protection locked="0"/>
    </xf>
    <xf numFmtId="0" fontId="19" fillId="3" borderId="0" xfId="0" applyFont="1" applyFill="1" applyAlignment="1">
      <alignment horizontal="center" vertical="center"/>
    </xf>
    <xf numFmtId="0" fontId="19" fillId="3" borderId="0" xfId="0" applyFont="1" applyFill="1" applyAlignment="1">
      <alignment vertical="center"/>
    </xf>
    <xf numFmtId="164" fontId="0" fillId="0" borderId="0" xfId="9" applyNumberFormat="1" applyFont="1" applyFill="1" applyAlignment="1" applyProtection="1">
      <alignment horizontal="center" vertical="center"/>
      <protection locked="0"/>
    </xf>
    <xf numFmtId="14" fontId="1" fillId="0" borderId="0" xfId="1" applyNumberFormat="1" applyFill="1" applyAlignment="1" applyProtection="1">
      <alignment horizontal="left" vertical="center"/>
      <protection locked="0"/>
    </xf>
    <xf numFmtId="165" fontId="8" fillId="3" borderId="0" xfId="0" applyNumberFormat="1" applyFont="1" applyFill="1" applyAlignment="1">
      <alignment horizontal="center"/>
    </xf>
    <xf numFmtId="0" fontId="15" fillId="3" borderId="51" xfId="1" applyNumberFormat="1" applyFont="1" applyFill="1" applyBorder="1" applyAlignment="1">
      <alignment horizontal="right"/>
    </xf>
    <xf numFmtId="164" fontId="9" fillId="3" borderId="12" xfId="1" applyNumberFormat="1" applyFont="1" applyFill="1" applyBorder="1" applyAlignment="1">
      <alignment horizontal="center"/>
    </xf>
    <xf numFmtId="166" fontId="8" fillId="2" borderId="8" xfId="0" applyNumberFormat="1" applyFont="1" applyFill="1" applyBorder="1" applyAlignment="1">
      <alignment horizontal="center"/>
    </xf>
    <xf numFmtId="0" fontId="5" fillId="4" borderId="0" xfId="0" applyFont="1" applyFill="1"/>
    <xf numFmtId="0" fontId="5" fillId="3" borderId="0" xfId="0" applyFont="1" applyFill="1" applyAlignment="1">
      <alignment horizontal="left" indent="1"/>
    </xf>
    <xf numFmtId="2" fontId="5" fillId="3" borderId="0" xfId="0" applyNumberFormat="1" applyFont="1" applyFill="1" applyAlignment="1">
      <alignment horizontal="center"/>
    </xf>
    <xf numFmtId="0" fontId="5" fillId="3" borderId="0" xfId="0" applyFont="1" applyFill="1" applyAlignment="1">
      <alignment horizontal="center"/>
    </xf>
    <xf numFmtId="0" fontId="5" fillId="3" borderId="0" xfId="0" applyFont="1" applyFill="1" applyBorder="1"/>
    <xf numFmtId="0" fontId="29" fillId="3" borderId="0" xfId="0" applyFont="1" applyFill="1" applyBorder="1" applyAlignment="1">
      <alignment horizontal="left"/>
    </xf>
    <xf numFmtId="0" fontId="5" fillId="3" borderId="0" xfId="0" applyFont="1" applyFill="1" applyBorder="1" applyAlignment="1">
      <alignment horizontal="left" indent="1"/>
    </xf>
    <xf numFmtId="164" fontId="5" fillId="3" borderId="0" xfId="0" applyNumberFormat="1" applyFont="1" applyFill="1" applyBorder="1" applyAlignment="1">
      <alignment horizontal="center"/>
    </xf>
    <xf numFmtId="0" fontId="30" fillId="3" borderId="0" xfId="0" applyFont="1" applyFill="1"/>
    <xf numFmtId="164" fontId="9" fillId="3" borderId="18" xfId="0" applyNumberFormat="1" applyFont="1" applyFill="1" applyBorder="1" applyAlignment="1">
      <alignment horizontal="center"/>
    </xf>
    <xf numFmtId="164" fontId="6" fillId="3" borderId="50" xfId="1" applyNumberFormat="1" applyFont="1" applyFill="1" applyBorder="1" applyAlignment="1">
      <alignment horizontal="center"/>
    </xf>
    <xf numFmtId="164" fontId="6" fillId="3" borderId="50" xfId="0" applyNumberFormat="1" applyFont="1" applyFill="1" applyBorder="1" applyAlignment="1">
      <alignment horizontal="center"/>
    </xf>
    <xf numFmtId="165" fontId="8" fillId="6" borderId="8" xfId="0" applyNumberFormat="1" applyFont="1" applyFill="1" applyBorder="1" applyAlignment="1">
      <alignment horizontal="center"/>
    </xf>
    <xf numFmtId="165" fontId="8" fillId="3" borderId="0" xfId="0" applyNumberFormat="1" applyFont="1" applyFill="1" applyBorder="1" applyAlignment="1">
      <alignment horizontal="center" wrapText="1"/>
    </xf>
    <xf numFmtId="165" fontId="6" fillId="3" borderId="0" xfId="0" applyNumberFormat="1" applyFont="1" applyFill="1" applyBorder="1"/>
    <xf numFmtId="165" fontId="8" fillId="3" borderId="55" xfId="0" applyNumberFormat="1" applyFont="1" applyFill="1" applyBorder="1" applyAlignment="1">
      <alignment horizontal="center"/>
    </xf>
    <xf numFmtId="1" fontId="8" fillId="3" borderId="0" xfId="0" applyNumberFormat="1" applyFont="1" applyFill="1" applyBorder="1" applyAlignment="1">
      <alignment horizontal="center"/>
    </xf>
    <xf numFmtId="165" fontId="8" fillId="3" borderId="10" xfId="0" applyNumberFormat="1" applyFont="1" applyFill="1" applyBorder="1" applyAlignment="1">
      <alignment horizontal="center"/>
    </xf>
    <xf numFmtId="165" fontId="8" fillId="3" borderId="7" xfId="0" applyNumberFormat="1" applyFont="1" applyFill="1" applyBorder="1" applyAlignment="1">
      <alignment horizontal="center"/>
    </xf>
    <xf numFmtId="0" fontId="6" fillId="3" borderId="0" xfId="0" applyFont="1" applyFill="1" applyAlignment="1">
      <alignment horizontal="right"/>
    </xf>
    <xf numFmtId="165" fontId="6" fillId="3" borderId="0" xfId="0" applyNumberFormat="1" applyFont="1" applyFill="1" applyAlignment="1">
      <alignment horizontal="right"/>
    </xf>
    <xf numFmtId="9" fontId="6" fillId="3" borderId="0" xfId="0" applyNumberFormat="1" applyFont="1" applyFill="1" applyAlignment="1">
      <alignment horizontal="right"/>
    </xf>
    <xf numFmtId="9" fontId="6" fillId="3" borderId="0" xfId="0" applyNumberFormat="1" applyFont="1" applyFill="1"/>
    <xf numFmtId="165" fontId="6" fillId="3" borderId="3" xfId="0" applyNumberFormat="1" applyFont="1" applyFill="1" applyBorder="1" applyAlignment="1">
      <alignment horizontal="center"/>
    </xf>
    <xf numFmtId="164" fontId="8" fillId="3" borderId="2" xfId="1" applyNumberFormat="1" applyFont="1" applyFill="1" applyBorder="1" applyAlignment="1">
      <alignment horizontal="center"/>
    </xf>
    <xf numFmtId="10" fontId="8" fillId="3" borderId="7" xfId="1" applyNumberFormat="1" applyFont="1" applyFill="1" applyBorder="1" applyAlignment="1">
      <alignment horizontal="center"/>
    </xf>
    <xf numFmtId="166" fontId="15" fillId="3" borderId="0" xfId="0" applyNumberFormat="1" applyFont="1" applyFill="1" applyAlignment="1">
      <alignment horizontal="center"/>
    </xf>
    <xf numFmtId="0" fontId="0" fillId="3" borderId="0" xfId="0" applyFill="1"/>
    <xf numFmtId="164" fontId="34" fillId="10" borderId="57" xfId="0" applyNumberFormat="1" applyFont="1" applyFill="1" applyBorder="1" applyAlignment="1">
      <alignment horizontal="center"/>
    </xf>
    <xf numFmtId="0" fontId="27" fillId="0" borderId="0" xfId="0" applyFont="1" applyAlignment="1" applyProtection="1">
      <alignment horizontal="left" vertical="center"/>
      <protection locked="0"/>
    </xf>
    <xf numFmtId="0" fontId="0" fillId="0" borderId="0" xfId="0" applyAlignment="1" applyProtection="1">
      <alignment horizontal="center"/>
      <protection locked="0"/>
    </xf>
    <xf numFmtId="14" fontId="0" fillId="0" borderId="0" xfId="0" applyNumberFormat="1" applyProtection="1">
      <protection locked="0"/>
    </xf>
    <xf numFmtId="0" fontId="27" fillId="0" borderId="0" xfId="0" applyFont="1" applyAlignment="1">
      <alignment horizontal="right" vertical="center"/>
    </xf>
    <xf numFmtId="14" fontId="19" fillId="0" borderId="0" xfId="0" applyNumberFormat="1" applyFont="1" applyAlignment="1" applyProtection="1">
      <alignment horizontal="left" vertical="center"/>
      <protection locked="0"/>
    </xf>
    <xf numFmtId="0" fontId="27" fillId="0" borderId="0" xfId="0" applyFont="1" applyAlignment="1" applyProtection="1">
      <alignment horizontal="right" vertical="center"/>
      <protection locked="0"/>
    </xf>
    <xf numFmtId="165" fontId="19" fillId="0" borderId="0" xfId="1" applyNumberFormat="1" applyFont="1" applyAlignment="1" applyProtection="1">
      <alignment horizontal="center" vertical="center"/>
      <protection locked="0"/>
    </xf>
    <xf numFmtId="0" fontId="32" fillId="3" borderId="0" xfId="0" applyFont="1" applyFill="1" applyAlignment="1">
      <alignment horizontal="center" vertical="center"/>
    </xf>
    <xf numFmtId="3" fontId="32" fillId="3" borderId="0" xfId="0" applyNumberFormat="1" applyFont="1" applyFill="1" applyAlignment="1">
      <alignment horizontal="center" vertical="center"/>
    </xf>
    <xf numFmtId="0" fontId="5" fillId="9" borderId="63" xfId="0" applyFont="1" applyFill="1" applyBorder="1"/>
    <xf numFmtId="0" fontId="5" fillId="9" borderId="64" xfId="0" applyFont="1" applyFill="1" applyBorder="1"/>
    <xf numFmtId="0" fontId="5" fillId="12" borderId="65" xfId="0" applyFont="1" applyFill="1" applyBorder="1"/>
    <xf numFmtId="0" fontId="5" fillId="12" borderId="62" xfId="0" applyFont="1" applyFill="1" applyBorder="1"/>
    <xf numFmtId="0" fontId="5" fillId="12" borderId="69" xfId="0" applyFont="1" applyFill="1" applyBorder="1"/>
    <xf numFmtId="0" fontId="5" fillId="9" borderId="29" xfId="0" applyFont="1" applyFill="1" applyBorder="1"/>
    <xf numFmtId="0" fontId="35" fillId="11" borderId="66" xfId="0" applyFont="1" applyFill="1" applyBorder="1" applyAlignment="1">
      <alignment horizontal="center"/>
    </xf>
    <xf numFmtId="0" fontId="32" fillId="11" borderId="66" xfId="0" applyFont="1" applyFill="1" applyBorder="1" applyAlignment="1">
      <alignment horizontal="center"/>
    </xf>
    <xf numFmtId="0" fontId="32" fillId="11" borderId="67" xfId="0" applyFont="1" applyFill="1" applyBorder="1" applyAlignment="1">
      <alignment horizontal="center"/>
    </xf>
    <xf numFmtId="0" fontId="34" fillId="10" borderId="62" xfId="0" applyFont="1" applyFill="1" applyBorder="1" applyAlignment="1">
      <alignment horizontal="right"/>
    </xf>
    <xf numFmtId="0" fontId="34" fillId="3" borderId="62" xfId="0" applyFont="1" applyFill="1" applyBorder="1" applyAlignment="1">
      <alignment horizontal="right"/>
    </xf>
    <xf numFmtId="0" fontId="34" fillId="3" borderId="69" xfId="0" applyFont="1" applyFill="1" applyBorder="1" applyAlignment="1">
      <alignment horizontal="right"/>
    </xf>
    <xf numFmtId="0" fontId="0" fillId="3" borderId="65" xfId="0" applyFill="1" applyBorder="1"/>
    <xf numFmtId="0" fontId="32" fillId="3" borderId="62" xfId="0" applyFont="1" applyFill="1" applyBorder="1" applyAlignment="1">
      <alignment horizontal="right" vertical="center"/>
    </xf>
    <xf numFmtId="0" fontId="5" fillId="3" borderId="0" xfId="0" applyFont="1" applyFill="1" applyBorder="1" applyAlignment="1">
      <alignment horizontal="center" vertical="center"/>
    </xf>
    <xf numFmtId="0" fontId="5" fillId="3" borderId="62" xfId="0" applyFont="1" applyFill="1" applyBorder="1" applyAlignment="1">
      <alignment vertical="center"/>
    </xf>
    <xf numFmtId="3" fontId="5" fillId="3" borderId="58"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10" fontId="5" fillId="3" borderId="58" xfId="0" applyNumberFormat="1" applyFont="1" applyFill="1" applyBorder="1" applyAlignment="1">
      <alignment horizontal="center" vertical="center"/>
    </xf>
    <xf numFmtId="10" fontId="5" fillId="3" borderId="0" xfId="0" applyNumberFormat="1" applyFont="1" applyFill="1" applyBorder="1" applyAlignment="1">
      <alignment horizontal="center" vertical="center"/>
    </xf>
    <xf numFmtId="0" fontId="32" fillId="3" borderId="69" xfId="0" applyFont="1" applyFill="1" applyBorder="1" applyAlignment="1">
      <alignment horizontal="right" vertical="center"/>
    </xf>
    <xf numFmtId="0" fontId="19" fillId="0" borderId="0" xfId="0" applyFont="1" applyFill="1" applyAlignment="1" applyProtection="1">
      <alignment horizontal="center"/>
      <protection locked="0"/>
    </xf>
    <xf numFmtId="14" fontId="19" fillId="0" borderId="0" xfId="1" applyNumberFormat="1" applyFont="1" applyFill="1" applyAlignment="1" applyProtection="1">
      <alignment horizontal="left" vertical="center"/>
      <protection locked="0"/>
    </xf>
    <xf numFmtId="14" fontId="19" fillId="0" borderId="0" xfId="0" applyNumberFormat="1" applyFont="1" applyFill="1" applyAlignment="1" applyProtection="1">
      <alignment horizontal="left" vertical="center"/>
      <protection locked="0"/>
    </xf>
    <xf numFmtId="0" fontId="27" fillId="0" borderId="0" xfId="0" applyNumberFormat="1" applyFont="1" applyFill="1" applyAlignment="1" applyProtection="1">
      <alignment horizontal="right" vertical="center"/>
      <protection locked="0"/>
    </xf>
    <xf numFmtId="0" fontId="27" fillId="0" borderId="0" xfId="0" applyFont="1" applyFill="1" applyAlignment="1" applyProtection="1">
      <alignment horizontal="left" vertical="center"/>
      <protection locked="0"/>
    </xf>
    <xf numFmtId="165" fontId="19" fillId="0" borderId="0" xfId="1" applyNumberFormat="1" applyFont="1" applyFill="1" applyAlignment="1" applyProtection="1">
      <alignment horizontal="center" vertical="center"/>
      <protection locked="0"/>
    </xf>
    <xf numFmtId="164" fontId="19" fillId="0" borderId="0" xfId="9" applyNumberFormat="1" applyFont="1" applyFill="1" applyAlignment="1" applyProtection="1">
      <alignment horizontal="center" vertical="center"/>
      <protection locked="0"/>
    </xf>
    <xf numFmtId="9" fontId="5" fillId="3" borderId="58" xfId="0" applyNumberFormat="1" applyFont="1" applyFill="1" applyBorder="1" applyAlignment="1">
      <alignment horizontal="center" vertical="center"/>
    </xf>
    <xf numFmtId="164" fontId="8" fillId="3" borderId="6" xfId="1" applyNumberFormat="1" applyFont="1" applyFill="1" applyBorder="1" applyAlignment="1">
      <alignment horizontal="center"/>
    </xf>
    <xf numFmtId="164" fontId="8" fillId="3" borderId="0" xfId="1" applyNumberFormat="1" applyFont="1" applyFill="1" applyBorder="1" applyAlignment="1">
      <alignment horizontal="center"/>
    </xf>
    <xf numFmtId="164" fontId="8" fillId="3" borderId="7" xfId="1" applyNumberFormat="1" applyFont="1" applyFill="1" applyBorder="1" applyAlignment="1">
      <alignment horizontal="center"/>
    </xf>
    <xf numFmtId="164" fontId="8" fillId="3" borderId="1" xfId="1" applyNumberFormat="1" applyFont="1" applyFill="1" applyBorder="1" applyAlignment="1">
      <alignment horizontal="center"/>
    </xf>
    <xf numFmtId="165" fontId="8" fillId="2" borderId="8" xfId="0" applyNumberFormat="1" applyFont="1" applyFill="1" applyBorder="1" applyAlignment="1">
      <alignment horizontal="center"/>
    </xf>
    <xf numFmtId="0" fontId="5" fillId="3" borderId="0" xfId="0" applyFont="1" applyFill="1" applyAlignment="1">
      <alignment horizontal="center"/>
    </xf>
    <xf numFmtId="164" fontId="6" fillId="3" borderId="0" xfId="1" applyNumberFormat="1" applyFont="1" applyFill="1" applyBorder="1" applyAlignment="1">
      <alignment horizontal="center"/>
    </xf>
    <xf numFmtId="164" fontId="6" fillId="3" borderId="7" xfId="1" applyNumberFormat="1" applyFont="1" applyFill="1" applyBorder="1" applyAlignment="1">
      <alignment horizontal="center"/>
    </xf>
    <xf numFmtId="165" fontId="8" fillId="3" borderId="0" xfId="0" applyNumberFormat="1" applyFont="1" applyFill="1" applyBorder="1" applyAlignment="1">
      <alignment horizontal="center"/>
    </xf>
    <xf numFmtId="0" fontId="9" fillId="3" borderId="10" xfId="1" applyNumberFormat="1" applyFont="1" applyFill="1" applyBorder="1" applyAlignment="1">
      <alignment horizontal="left" indent="1"/>
    </xf>
    <xf numFmtId="0" fontId="9" fillId="3" borderId="0" xfId="1" applyNumberFormat="1" applyFont="1" applyFill="1" applyBorder="1" applyAlignment="1">
      <alignment horizontal="left" indent="1"/>
    </xf>
    <xf numFmtId="0" fontId="8" fillId="3" borderId="14" xfId="1" applyNumberFormat="1" applyFont="1" applyFill="1" applyBorder="1" applyAlignment="1">
      <alignment horizontal="left" indent="1"/>
    </xf>
    <xf numFmtId="0" fontId="8" fillId="3" borderId="10" xfId="1" applyNumberFormat="1" applyFont="1" applyFill="1" applyBorder="1" applyAlignment="1">
      <alignment horizontal="left" indent="1"/>
    </xf>
    <xf numFmtId="0" fontId="8" fillId="3" borderId="0" xfId="1" applyNumberFormat="1" applyFont="1" applyFill="1" applyBorder="1" applyAlignment="1">
      <alignment horizontal="left" indent="1"/>
    </xf>
    <xf numFmtId="0" fontId="6" fillId="3" borderId="10" xfId="1" applyNumberFormat="1" applyFont="1" applyFill="1" applyBorder="1" applyAlignment="1">
      <alignment horizontal="left"/>
    </xf>
    <xf numFmtId="0" fontId="6" fillId="3" borderId="0" xfId="1" applyNumberFormat="1" applyFont="1" applyFill="1" applyBorder="1" applyAlignment="1">
      <alignment horizontal="left"/>
    </xf>
    <xf numFmtId="0" fontId="8" fillId="3" borderId="0" xfId="1" applyNumberFormat="1" applyFont="1" applyFill="1" applyBorder="1" applyAlignment="1">
      <alignment horizontal="left"/>
    </xf>
    <xf numFmtId="0" fontId="6" fillId="3" borderId="0" xfId="1" applyNumberFormat="1" applyFont="1" applyFill="1" applyBorder="1" applyAlignment="1">
      <alignment horizontal="center"/>
    </xf>
    <xf numFmtId="0" fontId="8" fillId="3" borderId="0" xfId="1" applyNumberFormat="1" applyFont="1" applyFill="1" applyBorder="1" applyAlignment="1">
      <alignment horizontal="center"/>
    </xf>
    <xf numFmtId="0" fontId="6" fillId="3" borderId="0" xfId="1" applyNumberFormat="1" applyFont="1" applyFill="1" applyBorder="1" applyAlignment="1"/>
    <xf numFmtId="0" fontId="5" fillId="3" borderId="0" xfId="0" applyFont="1" applyFill="1" applyBorder="1" applyAlignment="1">
      <alignment horizontal="center"/>
    </xf>
    <xf numFmtId="165" fontId="6" fillId="3" borderId="0" xfId="0" applyNumberFormat="1" applyFont="1" applyFill="1" applyAlignment="1">
      <alignment horizontal="center"/>
    </xf>
    <xf numFmtId="165" fontId="8" fillId="3" borderId="0" xfId="0" applyNumberFormat="1" applyFont="1" applyFill="1" applyAlignment="1">
      <alignment horizontal="center"/>
    </xf>
    <xf numFmtId="165" fontId="8" fillId="3" borderId="0" xfId="0" applyNumberFormat="1" applyFont="1" applyFill="1" applyAlignment="1">
      <alignment horizontal="right"/>
    </xf>
    <xf numFmtId="0" fontId="8" fillId="6" borderId="0" xfId="0" applyFont="1" applyFill="1" applyAlignment="1">
      <alignment horizontal="left"/>
    </xf>
    <xf numFmtId="0" fontId="5" fillId="9" borderId="0" xfId="0" applyFont="1" applyFill="1" applyBorder="1" applyAlignment="1">
      <alignment vertical="center" wrapText="1"/>
    </xf>
    <xf numFmtId="0" fontId="5" fillId="9" borderId="68" xfId="0" applyFont="1" applyFill="1" applyBorder="1" applyAlignment="1">
      <alignment vertical="center" wrapText="1"/>
    </xf>
    <xf numFmtId="0" fontId="5" fillId="9" borderId="58" xfId="0" applyFont="1" applyFill="1" applyBorder="1" applyAlignment="1">
      <alignment horizontal="center" vertical="center"/>
    </xf>
    <xf numFmtId="0" fontId="5" fillId="3" borderId="63" xfId="0" applyFont="1" applyFill="1" applyBorder="1" applyAlignment="1">
      <alignment vertical="center"/>
    </xf>
    <xf numFmtId="0" fontId="28" fillId="3" borderId="0" xfId="0" applyFont="1" applyFill="1" applyAlignment="1">
      <alignment horizontal="center" vertical="center"/>
    </xf>
    <xf numFmtId="0" fontId="8" fillId="2" borderId="8" xfId="1" applyNumberFormat="1" applyFont="1" applyFill="1" applyBorder="1" applyAlignment="1">
      <alignment horizontal="left" indent="1"/>
    </xf>
    <xf numFmtId="0" fontId="9" fillId="3" borderId="10" xfId="1" applyNumberFormat="1" applyFont="1" applyFill="1" applyBorder="1" applyAlignment="1">
      <alignment horizontal="left" indent="1"/>
    </xf>
    <xf numFmtId="0" fontId="9" fillId="3" borderId="0" xfId="1" applyNumberFormat="1" applyFont="1" applyFill="1" applyBorder="1" applyAlignment="1">
      <alignment horizontal="left" indent="1"/>
    </xf>
    <xf numFmtId="0" fontId="8" fillId="3" borderId="0" xfId="1" applyNumberFormat="1" applyFont="1" applyFill="1" applyBorder="1" applyAlignment="1">
      <alignment horizontal="center"/>
    </xf>
    <xf numFmtId="0" fontId="8" fillId="2" borderId="11" xfId="1" applyNumberFormat="1" applyFont="1" applyFill="1" applyBorder="1" applyAlignment="1">
      <alignment horizontal="left"/>
    </xf>
    <xf numFmtId="0" fontId="8" fillId="2" borderId="6" xfId="1" applyNumberFormat="1" applyFont="1" applyFill="1" applyBorder="1" applyAlignment="1">
      <alignment horizontal="left"/>
    </xf>
    <xf numFmtId="0" fontId="8" fillId="2" borderId="5" xfId="1" applyNumberFormat="1" applyFont="1" applyFill="1" applyBorder="1" applyAlignment="1">
      <alignment horizontal="left"/>
    </xf>
    <xf numFmtId="0" fontId="8" fillId="3" borderId="10" xfId="1" applyNumberFormat="1" applyFont="1" applyFill="1" applyBorder="1" applyAlignment="1">
      <alignment horizontal="left" indent="1"/>
    </xf>
    <xf numFmtId="0" fontId="8" fillId="3" borderId="0" xfId="1" applyNumberFormat="1" applyFont="1" applyFill="1" applyBorder="1" applyAlignment="1">
      <alignment horizontal="left" indent="1"/>
    </xf>
    <xf numFmtId="0" fontId="6" fillId="3" borderId="10" xfId="1" applyNumberFormat="1" applyFont="1" applyFill="1" applyBorder="1" applyAlignment="1"/>
    <xf numFmtId="0" fontId="6" fillId="3" borderId="0" xfId="1" applyNumberFormat="1" applyFont="1" applyFill="1" applyBorder="1" applyAlignment="1"/>
    <xf numFmtId="0" fontId="6" fillId="3" borderId="10" xfId="1" applyNumberFormat="1" applyFont="1" applyFill="1" applyBorder="1" applyAlignment="1">
      <alignment horizontal="left"/>
    </xf>
    <xf numFmtId="0" fontId="6" fillId="3" borderId="0" xfId="1" applyNumberFormat="1" applyFont="1" applyFill="1" applyBorder="1" applyAlignment="1">
      <alignment horizontal="left"/>
    </xf>
    <xf numFmtId="0" fontId="8" fillId="2" borderId="56" xfId="1" quotePrefix="1" applyNumberFormat="1" applyFont="1" applyFill="1" applyBorder="1" applyAlignment="1">
      <alignment horizontal="center"/>
    </xf>
    <xf numFmtId="0" fontId="8" fillId="2" borderId="54" xfId="1" quotePrefix="1" applyNumberFormat="1" applyFont="1" applyFill="1" applyBorder="1" applyAlignment="1">
      <alignment horizontal="center"/>
    </xf>
    <xf numFmtId="0" fontId="8" fillId="3" borderId="14" xfId="1" applyNumberFormat="1" applyFont="1" applyFill="1" applyBorder="1" applyAlignment="1">
      <alignment horizontal="left" indent="1"/>
    </xf>
    <xf numFmtId="0" fontId="8" fillId="3" borderId="1" xfId="1" applyNumberFormat="1" applyFont="1" applyFill="1" applyBorder="1" applyAlignment="1">
      <alignment horizontal="left" indent="1"/>
    </xf>
    <xf numFmtId="0" fontId="6" fillId="3" borderId="0" xfId="1" applyNumberFormat="1" applyFont="1" applyFill="1" applyBorder="1" applyAlignment="1">
      <alignment horizontal="center"/>
    </xf>
    <xf numFmtId="0" fontId="6" fillId="3" borderId="11" xfId="1" applyNumberFormat="1" applyFont="1" applyFill="1" applyBorder="1" applyAlignment="1">
      <alignment horizontal="left"/>
    </xf>
    <xf numFmtId="0" fontId="6" fillId="3" borderId="6" xfId="1" applyNumberFormat="1" applyFont="1" applyFill="1" applyBorder="1" applyAlignment="1">
      <alignment horizontal="left"/>
    </xf>
    <xf numFmtId="0" fontId="6" fillId="3" borderId="5" xfId="1" applyNumberFormat="1" applyFont="1" applyFill="1" applyBorder="1" applyAlignment="1">
      <alignment horizontal="left"/>
    </xf>
    <xf numFmtId="164" fontId="6" fillId="3" borderId="10" xfId="1" applyNumberFormat="1" applyFont="1" applyFill="1" applyBorder="1" applyAlignment="1">
      <alignment horizontal="center"/>
    </xf>
    <xf numFmtId="164" fontId="6" fillId="3" borderId="0" xfId="1" applyNumberFormat="1" applyFont="1" applyFill="1" applyBorder="1" applyAlignment="1">
      <alignment horizontal="center"/>
    </xf>
    <xf numFmtId="164" fontId="6" fillId="3" borderId="7" xfId="1" applyNumberFormat="1" applyFont="1" applyFill="1" applyBorder="1" applyAlignment="1">
      <alignment horizontal="center"/>
    </xf>
    <xf numFmtId="0" fontId="8" fillId="3" borderId="10" xfId="1" applyNumberFormat="1" applyFont="1" applyFill="1" applyBorder="1" applyAlignment="1">
      <alignment horizontal="left"/>
    </xf>
    <xf numFmtId="0" fontId="8" fillId="3" borderId="0" xfId="1" applyNumberFormat="1" applyFont="1" applyFill="1" applyBorder="1" applyAlignment="1">
      <alignment horizontal="left"/>
    </xf>
    <xf numFmtId="0" fontId="8" fillId="3" borderId="12" xfId="1" applyNumberFormat="1" applyFont="1" applyFill="1" applyBorder="1" applyAlignment="1">
      <alignment horizontal="left" indent="1"/>
    </xf>
    <xf numFmtId="0" fontId="8" fillId="3" borderId="2" xfId="1" applyNumberFormat="1" applyFont="1" applyFill="1" applyBorder="1" applyAlignment="1">
      <alignment horizontal="left" indent="1"/>
    </xf>
    <xf numFmtId="164" fontId="8" fillId="3" borderId="0" xfId="1" applyNumberFormat="1" applyFont="1" applyFill="1" applyBorder="1" applyAlignment="1">
      <alignment horizontal="left" indent="1"/>
    </xf>
    <xf numFmtId="164" fontId="11" fillId="3" borderId="0" xfId="1" applyNumberFormat="1" applyFont="1" applyFill="1" applyBorder="1" applyAlignment="1">
      <alignment horizontal="left"/>
    </xf>
    <xf numFmtId="166" fontId="10" fillId="3" borderId="11" xfId="1" applyNumberFormat="1" applyFont="1" applyFill="1" applyBorder="1" applyAlignment="1">
      <alignment horizontal="right"/>
    </xf>
    <xf numFmtId="166" fontId="10" fillId="3" borderId="6" xfId="1" applyNumberFormat="1" applyFont="1" applyFill="1" applyBorder="1" applyAlignment="1">
      <alignment horizontal="right"/>
    </xf>
    <xf numFmtId="166" fontId="10" fillId="3" borderId="5" xfId="1" applyNumberFormat="1" applyFont="1" applyFill="1" applyBorder="1" applyAlignment="1">
      <alignment horizontal="right"/>
    </xf>
    <xf numFmtId="0" fontId="6" fillId="3" borderId="11" xfId="1" applyNumberFormat="1" applyFont="1" applyFill="1" applyBorder="1" applyAlignment="1">
      <alignment horizontal="right"/>
    </xf>
    <xf numFmtId="0" fontId="6" fillId="3" borderId="6" xfId="1" applyNumberFormat="1" applyFont="1" applyFill="1" applyBorder="1" applyAlignment="1">
      <alignment horizontal="right"/>
    </xf>
    <xf numFmtId="0" fontId="6" fillId="3" borderId="5" xfId="1" applyNumberFormat="1" applyFont="1" applyFill="1" applyBorder="1" applyAlignment="1">
      <alignment horizontal="right"/>
    </xf>
    <xf numFmtId="0" fontId="10" fillId="3" borderId="12" xfId="1" applyNumberFormat="1" applyFont="1" applyFill="1" applyBorder="1" applyAlignment="1">
      <alignment horizontal="left"/>
    </xf>
    <xf numFmtId="0" fontId="10" fillId="3" borderId="2" xfId="1" applyNumberFormat="1" applyFont="1" applyFill="1" applyBorder="1" applyAlignment="1">
      <alignment horizontal="left"/>
    </xf>
    <xf numFmtId="0" fontId="31" fillId="3" borderId="0" xfId="0" applyFont="1" applyFill="1" applyAlignment="1">
      <alignment horizontal="left"/>
    </xf>
    <xf numFmtId="0" fontId="14" fillId="3" borderId="37" xfId="0" applyFont="1" applyFill="1" applyBorder="1" applyAlignment="1">
      <alignment horizontal="center"/>
    </xf>
    <xf numFmtId="0" fontId="14" fillId="3" borderId="38" xfId="0" applyFont="1" applyFill="1" applyBorder="1" applyAlignment="1">
      <alignment horizontal="center"/>
    </xf>
    <xf numFmtId="0" fontId="14" fillId="3" borderId="39" xfId="0" applyFont="1" applyFill="1" applyBorder="1" applyAlignment="1">
      <alignment horizontal="center"/>
    </xf>
    <xf numFmtId="0" fontId="15" fillId="3" borderId="0" xfId="0" applyFont="1" applyFill="1" applyAlignment="1">
      <alignment horizontal="left"/>
    </xf>
    <xf numFmtId="0" fontId="5" fillId="2" borderId="11"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3" borderId="0" xfId="0" applyFont="1" applyFill="1" applyAlignment="1">
      <alignment horizontal="right" vertical="center"/>
    </xf>
    <xf numFmtId="0" fontId="20" fillId="8" borderId="42" xfId="0" applyFont="1" applyFill="1" applyBorder="1" applyAlignment="1">
      <alignment horizontal="left"/>
    </xf>
    <xf numFmtId="0" fontId="20" fillId="8" borderId="43" xfId="0" applyFont="1" applyFill="1" applyBorder="1" applyAlignment="1">
      <alignment horizontal="left"/>
    </xf>
    <xf numFmtId="0" fontId="20" fillId="8" borderId="44" xfId="0" applyFont="1" applyFill="1" applyBorder="1" applyAlignment="1">
      <alignment horizontal="left"/>
    </xf>
    <xf numFmtId="164" fontId="23" fillId="3" borderId="0" xfId="0" applyNumberFormat="1" applyFont="1" applyFill="1" applyBorder="1" applyAlignment="1">
      <alignment horizontal="center"/>
    </xf>
    <xf numFmtId="164" fontId="26" fillId="3" borderId="0" xfId="0" applyNumberFormat="1" applyFont="1" applyFill="1" applyBorder="1" applyAlignment="1">
      <alignment horizontal="center" vertical="center"/>
    </xf>
    <xf numFmtId="0" fontId="0" fillId="0" borderId="57" xfId="0" applyBorder="1" applyAlignment="1">
      <alignment horizontal="left" vertical="center"/>
    </xf>
    <xf numFmtId="0" fontId="0" fillId="0" borderId="58" xfId="0" applyBorder="1" applyAlignment="1">
      <alignment horizontal="left" vertical="center"/>
    </xf>
    <xf numFmtId="0" fontId="37" fillId="3" borderId="0" xfId="0" applyFont="1" applyFill="1" applyAlignment="1">
      <alignment vertical="center"/>
    </xf>
    <xf numFmtId="0" fontId="5" fillId="12" borderId="66" xfId="0" applyFont="1" applyFill="1" applyBorder="1" applyAlignment="1">
      <alignment vertical="center"/>
    </xf>
    <xf numFmtId="0" fontId="5" fillId="12" borderId="0" xfId="0" applyFont="1" applyFill="1" applyBorder="1" applyAlignment="1">
      <alignment vertical="center"/>
    </xf>
    <xf numFmtId="0" fontId="5" fillId="12" borderId="63" xfId="0" applyFont="1" applyFill="1" applyBorder="1" applyAlignment="1">
      <alignment vertical="center"/>
    </xf>
    <xf numFmtId="0" fontId="5" fillId="12" borderId="67" xfId="0" applyFont="1" applyFill="1" applyBorder="1" applyAlignment="1">
      <alignment vertical="center"/>
    </xf>
    <xf numFmtId="0" fontId="5" fillId="12" borderId="68" xfId="0" applyFont="1" applyFill="1" applyBorder="1" applyAlignment="1">
      <alignment vertical="center"/>
    </xf>
    <xf numFmtId="0" fontId="5" fillId="12" borderId="64" xfId="0" applyFont="1" applyFill="1" applyBorder="1" applyAlignment="1">
      <alignment vertical="center"/>
    </xf>
    <xf numFmtId="0" fontId="19" fillId="3" borderId="58" xfId="0" applyFont="1" applyFill="1" applyBorder="1" applyAlignment="1">
      <alignment horizontal="left" vertical="center" wrapText="1"/>
    </xf>
    <xf numFmtId="0" fontId="19" fillId="3" borderId="59" xfId="0" applyFont="1" applyFill="1" applyBorder="1" applyAlignment="1">
      <alignment horizontal="left" vertical="center" wrapText="1"/>
    </xf>
    <xf numFmtId="0" fontId="0" fillId="9" borderId="70" xfId="0" applyFill="1" applyBorder="1" applyAlignment="1">
      <alignment horizontal="left" vertical="center"/>
    </xf>
    <xf numFmtId="0" fontId="0" fillId="0" borderId="59" xfId="0" applyBorder="1" applyAlignment="1">
      <alignment horizontal="left" vertical="center"/>
    </xf>
    <xf numFmtId="0" fontId="38" fillId="13" borderId="57" xfId="0" applyFont="1" applyFill="1" applyBorder="1" applyAlignment="1">
      <alignment horizontal="left"/>
    </xf>
    <xf numFmtId="0" fontId="7" fillId="13" borderId="29" xfId="0" applyFont="1" applyFill="1" applyBorder="1" applyAlignment="1">
      <alignment horizontal="left"/>
    </xf>
    <xf numFmtId="0" fontId="5" fillId="3" borderId="68" xfId="0" applyFont="1" applyFill="1" applyBorder="1" applyAlignment="1">
      <alignment horizontal="center"/>
    </xf>
    <xf numFmtId="49" fontId="5" fillId="3" borderId="57" xfId="0" applyNumberFormat="1" applyFont="1" applyFill="1" applyBorder="1" applyAlignment="1">
      <alignment horizontal="left" vertical="center"/>
    </xf>
    <xf numFmtId="49" fontId="5" fillId="9" borderId="58" xfId="0" applyNumberFormat="1" applyFont="1" applyFill="1" applyBorder="1" applyAlignment="1">
      <alignment horizontal="left" vertical="center"/>
    </xf>
    <xf numFmtId="49" fontId="5" fillId="3" borderId="59" xfId="0" applyNumberFormat="1" applyFont="1" applyFill="1" applyBorder="1" applyAlignment="1">
      <alignment horizontal="left" vertical="center"/>
    </xf>
    <xf numFmtId="0" fontId="39" fillId="13" borderId="71" xfId="0" applyFont="1" applyFill="1" applyBorder="1" applyAlignment="1">
      <alignment horizontal="left" vertical="center" wrapText="1"/>
    </xf>
    <xf numFmtId="0" fontId="19" fillId="3" borderId="72" xfId="0" applyFont="1" applyFill="1" applyBorder="1" applyAlignment="1">
      <alignment horizontal="left" vertical="center" wrapText="1"/>
    </xf>
    <xf numFmtId="9" fontId="5" fillId="9" borderId="58" xfId="0" applyNumberFormat="1" applyFont="1" applyFill="1" applyBorder="1" applyAlignment="1">
      <alignment horizontal="center" vertical="center"/>
    </xf>
    <xf numFmtId="0" fontId="5" fillId="9" borderId="0" xfId="0" applyFont="1" applyFill="1" applyBorder="1" applyAlignment="1">
      <alignment horizontal="center" vertical="center"/>
    </xf>
    <xf numFmtId="6" fontId="5" fillId="9" borderId="58" xfId="0" applyNumberFormat="1" applyFont="1" applyFill="1" applyBorder="1" applyAlignment="1">
      <alignment horizontal="center" vertical="center"/>
    </xf>
    <xf numFmtId="6" fontId="5" fillId="9" borderId="0" xfId="0" applyNumberFormat="1" applyFont="1" applyFill="1" applyBorder="1" applyAlignment="1">
      <alignment horizontal="center" vertical="center"/>
    </xf>
    <xf numFmtId="6" fontId="5" fillId="9" borderId="59" xfId="0" applyNumberFormat="1" applyFont="1" applyFill="1" applyBorder="1" applyAlignment="1">
      <alignment horizontal="center" vertical="center"/>
    </xf>
    <xf numFmtId="6" fontId="5" fillId="9" borderId="63" xfId="0" applyNumberFormat="1" applyFont="1" applyFill="1" applyBorder="1" applyAlignment="1">
      <alignment horizontal="center" vertical="center"/>
    </xf>
    <xf numFmtId="0" fontId="32" fillId="13" borderId="60" xfId="0" applyNumberFormat="1" applyFont="1" applyFill="1" applyBorder="1" applyAlignment="1">
      <alignment horizontal="center"/>
    </xf>
    <xf numFmtId="0" fontId="32" fillId="13" borderId="29" xfId="0" applyNumberFormat="1" applyFont="1" applyFill="1" applyBorder="1" applyAlignment="1">
      <alignment horizontal="center"/>
    </xf>
    <xf numFmtId="0" fontId="32" fillId="13" borderId="61" xfId="0" applyNumberFormat="1" applyFont="1" applyFill="1" applyBorder="1" applyAlignment="1">
      <alignment horizontal="center"/>
    </xf>
    <xf numFmtId="0" fontId="30" fillId="3" borderId="65" xfId="0" applyFont="1" applyFill="1" applyBorder="1"/>
    <xf numFmtId="0" fontId="5" fillId="3" borderId="67" xfId="0" applyFont="1" applyFill="1" applyBorder="1" applyAlignment="1">
      <alignment horizontal="center"/>
    </xf>
    <xf numFmtId="0" fontId="5" fillId="3" borderId="62" xfId="0" applyFont="1" applyFill="1" applyBorder="1"/>
    <xf numFmtId="164" fontId="5" fillId="3" borderId="68" xfId="0" applyNumberFormat="1" applyFont="1" applyFill="1" applyBorder="1" applyAlignment="1">
      <alignment horizontal="center"/>
    </xf>
    <xf numFmtId="166" fontId="5" fillId="3" borderId="68" xfId="0" applyNumberFormat="1" applyFont="1" applyFill="1" applyBorder="1" applyAlignment="1">
      <alignment horizontal="center"/>
    </xf>
    <xf numFmtId="0" fontId="5" fillId="3" borderId="69" xfId="0" applyFont="1" applyFill="1" applyBorder="1"/>
    <xf numFmtId="166" fontId="5" fillId="3" borderId="64" xfId="0" applyNumberFormat="1" applyFont="1" applyFill="1" applyBorder="1" applyAlignment="1">
      <alignment horizontal="center"/>
    </xf>
    <xf numFmtId="0" fontId="5" fillId="3" borderId="62" xfId="0" applyFont="1" applyFill="1" applyBorder="1" applyAlignment="1">
      <alignment horizontal="left" indent="1"/>
    </xf>
    <xf numFmtId="0" fontId="5" fillId="3" borderId="68" xfId="0" applyFont="1" applyFill="1" applyBorder="1"/>
    <xf numFmtId="166" fontId="5" fillId="3" borderId="68" xfId="0" applyNumberFormat="1" applyFont="1" applyFill="1" applyBorder="1" applyAlignment="1">
      <alignment horizontal="left"/>
    </xf>
    <xf numFmtId="0" fontId="30" fillId="3" borderId="65" xfId="0" applyFont="1" applyFill="1" applyBorder="1" applyAlignment="1">
      <alignment vertical="center"/>
    </xf>
    <xf numFmtId="0" fontId="5" fillId="3" borderId="67" xfId="0" applyFont="1" applyFill="1" applyBorder="1" applyAlignment="1">
      <alignment vertical="center"/>
    </xf>
    <xf numFmtId="0" fontId="5" fillId="9" borderId="73" xfId="0" applyFont="1" applyFill="1" applyBorder="1" applyAlignment="1">
      <alignment horizontal="left" vertical="center"/>
    </xf>
    <xf numFmtId="0" fontId="5" fillId="3" borderId="73" xfId="0" applyFont="1" applyFill="1" applyBorder="1" applyAlignment="1">
      <alignment horizontal="left" vertical="center"/>
    </xf>
    <xf numFmtId="0" fontId="5" fillId="3" borderId="62" xfId="0" applyFont="1" applyFill="1" applyBorder="1" applyAlignment="1">
      <alignment horizontal="left" vertical="center"/>
    </xf>
    <xf numFmtId="0" fontId="5" fillId="3" borderId="69" xfId="0" applyFont="1" applyFill="1" applyBorder="1" applyAlignment="1">
      <alignment horizontal="left" vertical="center"/>
    </xf>
    <xf numFmtId="0" fontId="38" fillId="13" borderId="60" xfId="0" applyFont="1" applyFill="1" applyBorder="1" applyAlignment="1">
      <alignment horizontal="center"/>
    </xf>
    <xf numFmtId="0" fontId="38" fillId="13" borderId="72" xfId="0" applyFont="1" applyFill="1" applyBorder="1" applyAlignment="1">
      <alignment horizontal="center"/>
    </xf>
    <xf numFmtId="0" fontId="38" fillId="13" borderId="61" xfId="0" applyFont="1" applyFill="1" applyBorder="1" applyAlignment="1">
      <alignment horizontal="center"/>
    </xf>
    <xf numFmtId="0" fontId="19" fillId="3" borderId="6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36" fillId="0" borderId="65" xfId="0" applyFont="1" applyBorder="1" applyAlignment="1">
      <alignment horizontal="center" vertical="center" wrapText="1"/>
    </xf>
    <xf numFmtId="0" fontId="5" fillId="9" borderId="62" xfId="0" applyFont="1" applyFill="1" applyBorder="1" applyAlignment="1">
      <alignment horizontal="center" vertical="center" wrapText="1"/>
    </xf>
    <xf numFmtId="0" fontId="36" fillId="0" borderId="62" xfId="0" applyFont="1" applyBorder="1" applyAlignment="1">
      <alignment horizontal="center" vertical="center" wrapText="1"/>
    </xf>
    <xf numFmtId="0" fontId="5" fillId="9" borderId="62" xfId="0" applyFont="1" applyFill="1" applyBorder="1" applyAlignment="1">
      <alignment horizontal="center" vertical="center"/>
    </xf>
    <xf numFmtId="0" fontId="5" fillId="9" borderId="69" xfId="0" applyFont="1" applyFill="1" applyBorder="1" applyAlignment="1">
      <alignment horizontal="center" wrapText="1"/>
    </xf>
    <xf numFmtId="0" fontId="19" fillId="3" borderId="65" xfId="0" applyFont="1" applyFill="1" applyBorder="1" applyAlignment="1">
      <alignment horizontal="left" vertical="center" wrapText="1"/>
    </xf>
    <xf numFmtId="0" fontId="19" fillId="3" borderId="67" xfId="0" applyFont="1" applyFill="1" applyBorder="1" applyAlignment="1">
      <alignment horizontal="left" vertical="center" wrapText="1"/>
    </xf>
    <xf numFmtId="0" fontId="19" fillId="3" borderId="62" xfId="0" applyFont="1" applyFill="1" applyBorder="1" applyAlignment="1">
      <alignment horizontal="left" vertical="center" wrapText="1"/>
    </xf>
    <xf numFmtId="0" fontId="19" fillId="3" borderId="68" xfId="0" applyFont="1" applyFill="1" applyBorder="1" applyAlignment="1">
      <alignment horizontal="left" vertical="center" wrapText="1"/>
    </xf>
    <xf numFmtId="0" fontId="5" fillId="9" borderId="62" xfId="0" applyFont="1" applyFill="1" applyBorder="1" applyAlignment="1">
      <alignment vertical="center" wrapText="1"/>
    </xf>
    <xf numFmtId="0" fontId="5" fillId="9" borderId="69" xfId="0" applyFont="1" applyFill="1" applyBorder="1"/>
    <xf numFmtId="0" fontId="19" fillId="3" borderId="57" xfId="0" applyFont="1" applyFill="1" applyBorder="1" applyAlignment="1">
      <alignment horizontal="left" vertical="top" wrapText="1"/>
    </xf>
    <xf numFmtId="0" fontId="19" fillId="3" borderId="58" xfId="0" applyFont="1" applyFill="1" applyBorder="1" applyAlignment="1">
      <alignment horizontal="left" vertical="top" wrapText="1"/>
    </xf>
    <xf numFmtId="0" fontId="19" fillId="3" borderId="59" xfId="0" applyFont="1" applyFill="1" applyBorder="1" applyAlignment="1">
      <alignment horizontal="left" vertical="top" wrapText="1"/>
    </xf>
    <xf numFmtId="0" fontId="32" fillId="11" borderId="65" xfId="0" applyFont="1" applyFill="1" applyBorder="1" applyAlignment="1">
      <alignment horizontal="center"/>
    </xf>
    <xf numFmtId="6" fontId="34" fillId="3" borderId="58" xfId="0" applyNumberFormat="1" applyFont="1" applyFill="1" applyBorder="1" applyAlignment="1">
      <alignment horizontal="center"/>
    </xf>
    <xf numFmtId="0" fontId="34" fillId="3" borderId="58" xfId="0" applyFont="1" applyFill="1" applyBorder="1" applyAlignment="1">
      <alignment horizontal="center"/>
    </xf>
    <xf numFmtId="0" fontId="34" fillId="3" borderId="59" xfId="0" applyFont="1" applyFill="1" applyBorder="1" applyAlignment="1">
      <alignment horizontal="center"/>
    </xf>
    <xf numFmtId="6" fontId="34" fillId="3" borderId="59" xfId="0" applyNumberFormat="1" applyFont="1" applyFill="1" applyBorder="1" applyAlignment="1">
      <alignment horizontal="center"/>
    </xf>
    <xf numFmtId="0" fontId="34" fillId="10" borderId="57" xfId="0" applyFont="1" applyFill="1" applyBorder="1" applyAlignment="1">
      <alignment horizontal="center"/>
    </xf>
    <xf numFmtId="0" fontId="34" fillId="9" borderId="62" xfId="0" applyFont="1" applyFill="1" applyBorder="1" applyAlignment="1">
      <alignment horizontal="right"/>
    </xf>
    <xf numFmtId="6" fontId="34" fillId="9" borderId="58" xfId="0" applyNumberFormat="1" applyFont="1" applyFill="1" applyBorder="1" applyAlignment="1">
      <alignment horizontal="center"/>
    </xf>
    <xf numFmtId="0" fontId="34" fillId="9" borderId="58" xfId="0" applyFont="1" applyFill="1" applyBorder="1" applyAlignment="1">
      <alignment horizontal="center"/>
    </xf>
    <xf numFmtId="0" fontId="5" fillId="9" borderId="74" xfId="0" applyFont="1" applyFill="1" applyBorder="1" applyAlignment="1">
      <alignment horizontal="left" vertical="center"/>
    </xf>
    <xf numFmtId="0" fontId="5" fillId="9" borderId="75" xfId="0" applyFont="1" applyFill="1" applyBorder="1" applyAlignment="1">
      <alignment horizontal="left" vertical="center"/>
    </xf>
    <xf numFmtId="0" fontId="30" fillId="13" borderId="65" xfId="0" applyFont="1" applyFill="1" applyBorder="1" applyAlignment="1">
      <alignment horizontal="left" indent="1"/>
    </xf>
    <xf numFmtId="0" fontId="5" fillId="13" borderId="66" xfId="0" applyFont="1" applyFill="1" applyBorder="1"/>
    <xf numFmtId="0" fontId="5" fillId="13" borderId="67" xfId="0" applyFont="1" applyFill="1" applyBorder="1"/>
    <xf numFmtId="164" fontId="5" fillId="9" borderId="0" xfId="0" applyNumberFormat="1" applyFont="1" applyFill="1" applyBorder="1" applyAlignment="1">
      <alignment horizontal="center"/>
    </xf>
    <xf numFmtId="0" fontId="5" fillId="9" borderId="62" xfId="0" applyFont="1" applyFill="1" applyBorder="1"/>
    <xf numFmtId="0" fontId="5" fillId="9" borderId="69" xfId="0" applyFont="1" applyFill="1" applyBorder="1" applyAlignment="1">
      <alignment horizontal="left" indent="1"/>
    </xf>
    <xf numFmtId="164" fontId="5" fillId="9" borderId="63" xfId="0" applyNumberFormat="1" applyFont="1" applyFill="1" applyBorder="1" applyAlignment="1">
      <alignment horizontal="center"/>
    </xf>
    <xf numFmtId="166" fontId="5" fillId="9" borderId="64" xfId="0" applyNumberFormat="1" applyFont="1" applyFill="1" applyBorder="1" applyAlignment="1">
      <alignment horizontal="left"/>
    </xf>
    <xf numFmtId="0" fontId="5" fillId="9" borderId="68" xfId="0" applyFont="1" applyFill="1" applyBorder="1"/>
  </cellXfs>
  <cellStyles count="10">
    <cellStyle name="Comma 2" xfId="6" xr:uid="{88D62CCB-4655-6D40-B8FC-C85443BC1D07}"/>
    <cellStyle name="Currency" xfId="9" builtinId="4"/>
    <cellStyle name="Currency 2" xfId="8" xr:uid="{C152EBD5-DC88-5245-AEDC-FC57DB41BE84}"/>
    <cellStyle name="Normal" xfId="0" builtinId="0"/>
    <cellStyle name="Normal 2" xfId="1" xr:uid="{00000000-0005-0000-0000-000002000000}"/>
    <cellStyle name="Normal 27" xfId="2" xr:uid="{99EBF18A-B922-4249-BA22-7DE1731F10B9}"/>
    <cellStyle name="Normal 3" xfId="3" xr:uid="{E708AC00-224D-4D48-98BA-ED74B8579536}"/>
    <cellStyle name="Note 2" xfId="4" xr:uid="{C53765DC-51BF-1143-9ADB-FF4DC58111A1}"/>
    <cellStyle name="Note 3" xfId="7" xr:uid="{580E6B55-01D6-A84F-BF33-0CDB95D4F883}"/>
    <cellStyle name="Percent 2" xfId="5" xr:uid="{52B43906-A380-4241-916F-D1730729EE20}"/>
  </cellStyles>
  <dxfs count="127">
    <dxf>
      <font>
        <color rgb="FF9C5700"/>
      </font>
      <fill>
        <patternFill>
          <bgColor rgb="FFFFEB9C"/>
        </patternFill>
      </fill>
    </dxf>
    <dxf>
      <font>
        <color rgb="FF9C5700"/>
      </font>
      <fill>
        <patternFill>
          <bgColor rgb="FFFFEB9C"/>
        </patternFill>
      </fill>
    </dxf>
    <dxf>
      <font>
        <color theme="5" tint="-0.24994659260841701"/>
      </font>
      <fill>
        <patternFill>
          <bgColor theme="0"/>
        </patternFill>
      </fill>
    </dxf>
    <dxf>
      <font>
        <color rgb="FF9C0006"/>
      </font>
      <fill>
        <patternFill>
          <bgColor rgb="FFFFC7CE"/>
        </patternFill>
      </fill>
    </dxf>
    <dxf>
      <font>
        <color theme="5" tint="-0.24994659260841701"/>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theme="3" tint="-0.24994659260841701"/>
      </font>
      <fill>
        <patternFill>
          <bgColor theme="9"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rgb="FFFFEB9C"/>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rgb="FF9C0006"/>
      </font>
      <fill>
        <patternFill>
          <bgColor rgb="FFFFC7CE"/>
        </patternFill>
      </fill>
    </dxf>
    <dxf>
      <font>
        <color theme="5" tint="-0.24994659260841701"/>
      </font>
      <fill>
        <patternFill>
          <bgColor rgb="FFFFEB9C"/>
        </patternFill>
      </fill>
    </dxf>
    <dxf>
      <font>
        <color rgb="FF9C0006"/>
      </font>
      <fill>
        <patternFill>
          <bgColor theme="9" tint="0.59996337778862885"/>
        </patternFill>
      </fill>
    </dxf>
    <dxf>
      <font>
        <color rgb="FF9C0006"/>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3"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rgb="FF9C0006"/>
      </font>
      <fill>
        <patternFill>
          <bgColor rgb="FFFFC7CE"/>
        </patternFill>
      </fill>
    </dxf>
    <dxf>
      <font>
        <color rgb="FF9C5700"/>
      </font>
      <fill>
        <patternFill>
          <bgColor rgb="FFFFEB9C"/>
        </patternFill>
      </fill>
    </dxf>
    <dxf>
      <font>
        <color theme="5" tint="-0.24994659260841701"/>
      </font>
      <fill>
        <patternFill>
          <bgColor rgb="FFFFEB9C"/>
        </patternFill>
      </fill>
    </dxf>
    <dxf>
      <font>
        <color theme="5" tint="-0.24994659260841701"/>
      </font>
      <fill>
        <patternFill>
          <bgColor rgb="FFFFEB9C"/>
        </patternFill>
      </fill>
    </dxf>
    <dxf>
      <font>
        <color theme="5" tint="-0.24994659260841701"/>
      </font>
      <fill>
        <patternFill>
          <bgColor rgb="FFFFEB9C"/>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theme="5" tint="-0.24994659260841701"/>
      </font>
      <fill>
        <patternFill>
          <bgColor theme="9" tint="0.59996337778862885"/>
        </patternFill>
      </fill>
    </dxf>
    <dxf>
      <font>
        <color rgb="FF9C5700"/>
      </font>
      <fill>
        <patternFill>
          <bgColor rgb="FFFFEB9C"/>
        </patternFill>
      </fill>
    </dxf>
    <dxf>
      <numFmt numFmtId="165" formatCode="&quot;$&quot;#,##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numFmt numFmtId="165" formatCode="&quot;$&quot;#,##0.00"/>
      <alignment horizontal="center" vertical="center" textRotation="0" wrapText="0" indent="0" justifyLastLine="0" shrinkToFit="0" readingOrder="0"/>
    </dxf>
    <dxf>
      <numFmt numFmtId="165" formatCode="&quot;$&quot;#,##0.00"/>
      <fill>
        <patternFill patternType="none">
          <fgColor indexed="64"/>
          <bgColor indexed="65"/>
        </patternFill>
      </fill>
      <alignment horizontal="center" vertical="center" textRotation="0" wrapText="0" indent="0" justifyLastLine="0" shrinkToFit="0" readingOrder="0"/>
      <protection locked="0" hidden="0"/>
    </dxf>
    <dxf>
      <numFmt numFmtId="19" formatCode="m/d/yyyy"/>
      <fill>
        <patternFill patternType="none">
          <fgColor indexed="64"/>
          <bgColor auto="1"/>
        </patternFill>
      </fill>
      <alignment horizontal="left" vertical="center" textRotation="0"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numFmt numFmtId="19" formatCode="m/d/yyyy"/>
      <fill>
        <patternFill patternType="none">
          <fgColor indexed="64"/>
          <bgColor auto="1"/>
        </patternFill>
      </fill>
      <alignment horizontal="left" vertical="center" textRotation="0" indent="0" justifyLastLine="0" shrinkToFit="0" readingOrder="0"/>
      <protection locked="0" hidden="0"/>
    </dxf>
    <dxf>
      <numFmt numFmtId="19" formatCode="m/d/yyyy"/>
      <fill>
        <patternFill patternType="none">
          <fgColor indexed="64"/>
          <bgColor auto="1"/>
        </patternFill>
      </fill>
      <alignment horizontal="left" vertical="center" textRotation="0" indent="0" justifyLastLine="0" shrinkToFit="0" readingOrder="0"/>
      <protection locked="0" hidden="0"/>
    </dxf>
    <dxf>
      <font>
        <strike val="0"/>
        <outline val="0"/>
        <shadow val="0"/>
        <u val="none"/>
        <vertAlign val="baseline"/>
        <sz val="10"/>
        <color auto="1"/>
        <name val="Palatino Linotype"/>
        <family val="1"/>
        <scheme val="none"/>
      </font>
      <fill>
        <patternFill patternType="none">
          <fgColor indexed="64"/>
          <bgColor indexed="65"/>
        </patternFill>
      </fill>
      <alignment horizontal="center" vertical="center" textRotation="0" wrapText="1" indent="0" justifyLastLine="0" shrinkToFit="0" readingOrder="0"/>
      <protection locked="0" hidden="0"/>
    </dxf>
    <dxf>
      <fill>
        <patternFill patternType="none">
          <fgColor indexed="64"/>
          <bgColor auto="1"/>
        </patternFill>
      </fill>
      <alignment vertical="center" textRotation="0" indent="0" justifyLastLine="0" shrinkToFit="0" readingOrder="0"/>
      <protection locked="0" hidden="0"/>
    </dxf>
    <dxf>
      <border>
        <bottom style="medium">
          <color theme="9" tint="-0.249977111117893"/>
        </bottom>
      </border>
    </dxf>
    <dxf>
      <fill>
        <patternFill patternType="solid">
          <fgColor indexed="64"/>
          <bgColor theme="1" tint="0.34998626667073579"/>
        </patternFill>
      </fill>
      <alignment horizontal="center" vertical="center" textRotation="0" wrapText="1" indent="0" justifyLastLine="0" shrinkToFit="0" readingOrder="0"/>
      <border diagonalUp="0" diagonalDown="0" outline="0">
        <left/>
        <right/>
        <top/>
        <bottom/>
      </border>
      <protection locked="0" hidden="0"/>
    </dxf>
    <dxf>
      <font>
        <strike val="0"/>
        <outline val="0"/>
        <shadow val="0"/>
        <u val="none"/>
        <vertAlign val="baseline"/>
        <name val="Palatino Linotype"/>
        <family val="1"/>
        <scheme val="none"/>
      </font>
      <numFmt numFmtId="165" formatCode="&quot;$&quot;#,##0.00"/>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name val="Palatino Linotype"/>
        <family val="1"/>
        <scheme val="none"/>
      </font>
      <numFmt numFmtId="165" formatCode="&quot;$&quot;#,##0.00"/>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name val="Palatino Linotype"/>
        <family val="1"/>
        <scheme val="none"/>
      </font>
      <numFmt numFmtId="165" formatCode="&quot;$&quot;#,##0.00"/>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Palatino Linotype"/>
        <family val="1"/>
        <scheme val="none"/>
      </font>
      <numFmt numFmtId="165" formatCode="&quot;$&quot;#,##0.00"/>
      <alignment horizontal="center" vertical="center" textRotation="0" wrapText="0" indent="0" justifyLastLine="0" shrinkToFit="0" readingOrder="0"/>
    </dxf>
    <dxf>
      <font>
        <strike val="0"/>
        <outline val="0"/>
        <shadow val="0"/>
        <u val="none"/>
        <vertAlign val="baseline"/>
        <name val="Palatino Linotype"/>
        <family val="1"/>
        <scheme val="none"/>
      </font>
      <numFmt numFmtId="164" formatCode="&quot;$&quot;#,##0"/>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name val="Palatino Linotype"/>
        <family val="1"/>
        <scheme val="none"/>
      </font>
      <numFmt numFmtId="165" formatCode="&quot;$&quot;#,##0.00"/>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Palatino Linotype"/>
        <family val="1"/>
        <scheme val="none"/>
      </font>
      <numFmt numFmtId="30" formatCode="@"/>
      <alignment horizontal="left" vertical="center" textRotation="0" wrapText="0" indent="0" justifyLastLine="0" shrinkToFit="0" readingOrder="0"/>
    </dxf>
    <dxf>
      <font>
        <b val="0"/>
        <i val="0"/>
        <strike val="0"/>
        <condense val="0"/>
        <extend val="0"/>
        <outline val="0"/>
        <shadow val="0"/>
        <u val="none"/>
        <vertAlign val="baseline"/>
        <sz val="10"/>
        <color theme="1"/>
        <name val="Palatino Linotype"/>
        <family val="1"/>
        <scheme val="none"/>
      </font>
      <alignment horizontal="left" vertical="center" textRotation="0" wrapText="0" indent="0" justifyLastLine="0" shrinkToFit="0" readingOrder="0"/>
    </dxf>
    <dxf>
      <font>
        <strike val="0"/>
        <outline val="0"/>
        <shadow val="0"/>
        <u val="none"/>
        <vertAlign val="baseline"/>
        <color theme="1"/>
        <name val="Palatino Linotype"/>
        <family val="1"/>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Palatino Linotype"/>
        <family val="1"/>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strike val="0"/>
        <outline val="0"/>
        <shadow val="0"/>
        <u val="none"/>
        <vertAlign val="baseline"/>
        <name val="Palatino Linotype"/>
        <family val="1"/>
        <scheme val="none"/>
      </font>
      <numFmt numFmtId="19" formatCode="m/d/yyyy"/>
      <fill>
        <patternFill patternType="none">
          <fgColor indexed="64"/>
          <bgColor indexed="65"/>
        </patternFill>
      </fill>
      <alignment horizontal="left" vertical="center" textRotation="0" wrapText="0" indent="0" justifyLastLine="0" shrinkToFit="0" readingOrder="0"/>
      <protection locked="0" hidden="0"/>
    </dxf>
    <dxf>
      <font>
        <strike val="0"/>
        <outline val="0"/>
        <shadow val="0"/>
        <u val="none"/>
        <vertAlign val="baseline"/>
        <name val="Palatino Linotype"/>
        <family val="1"/>
        <scheme val="none"/>
      </font>
      <numFmt numFmtId="19" formatCode="m/d/yyyy"/>
      <fill>
        <patternFill patternType="none">
          <fgColor indexed="64"/>
          <bgColor auto="1"/>
        </patternFill>
      </fill>
      <alignment horizontal="left" vertical="center" textRotation="0" indent="0" justifyLastLine="0" shrinkToFit="0" readingOrder="0"/>
      <protection locked="0" hidden="0"/>
    </dxf>
    <dxf>
      <font>
        <strike val="0"/>
        <outline val="0"/>
        <shadow val="0"/>
        <u val="none"/>
        <vertAlign val="baseline"/>
        <sz val="10"/>
        <color auto="1"/>
        <name val="Palatino Linotype"/>
        <family val="1"/>
        <scheme val="none"/>
      </font>
      <fill>
        <patternFill patternType="none">
          <fgColor indexed="64"/>
          <bgColor indexed="65"/>
        </patternFill>
      </fill>
      <alignment horizontal="center" vertical="bottom" textRotation="0" wrapText="0" indent="0" justifyLastLine="0" shrinkToFit="0" readingOrder="0"/>
      <protection locked="0" hidden="0"/>
    </dxf>
    <dxf>
      <font>
        <strike val="0"/>
        <outline val="0"/>
        <shadow val="0"/>
        <u val="none"/>
        <vertAlign val="baseline"/>
        <name val="Palatino Linotype"/>
        <family val="1"/>
        <scheme val="none"/>
      </font>
      <fill>
        <patternFill patternType="none">
          <fgColor indexed="64"/>
          <bgColor auto="1"/>
        </patternFill>
      </fill>
      <alignment vertical="center" textRotation="0" indent="0" justifyLastLine="0" shrinkToFit="0" readingOrder="0"/>
      <protection locked="0" hidden="0"/>
    </dxf>
    <dxf>
      <border>
        <bottom style="medium">
          <color theme="9" tint="-0.249977111117893"/>
        </bottom>
      </border>
    </dxf>
    <dxf>
      <font>
        <strike val="0"/>
        <outline val="0"/>
        <shadow val="0"/>
        <u val="none"/>
        <vertAlign val="baseline"/>
        <sz val="10"/>
        <color auto="1"/>
        <name val="Palatino Linotype"/>
        <family val="1"/>
        <scheme val="none"/>
      </font>
      <fill>
        <patternFill patternType="solid">
          <fgColor indexed="64"/>
          <bgColor theme="1" tint="0.34998626667073579"/>
        </patternFill>
      </fill>
      <alignment horizontal="center" vertical="center" textRotation="0" wrapText="1" indent="0" justifyLastLine="0" shrinkToFit="0" readingOrder="0"/>
      <border diagonalUp="0" diagonalDown="0" outline="0">
        <left/>
        <right/>
        <top/>
        <bottom/>
      </border>
      <protection locked="0" hidden="0"/>
    </dxf>
  </dxfs>
  <tableStyles count="0" defaultTableStyle="TableStyleMedium9" defaultPivotStyle="PivotStyleLight16"/>
  <colors>
    <mruColors>
      <color rgb="FF376197"/>
      <color rgb="FF1E4371"/>
      <color rgb="FFFF8989"/>
      <color rgb="FF215797"/>
      <color rgb="FFFDC8C7"/>
      <color rgb="FF7A0000"/>
      <color rgb="FF13F93F"/>
      <color rgb="FFA8E779"/>
      <color rgb="FF93FF9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69849</xdr:colOff>
      <xdr:row>21</xdr:row>
      <xdr:rowOff>15875</xdr:rowOff>
    </xdr:from>
    <xdr:to>
      <xdr:col>9</xdr:col>
      <xdr:colOff>2190750</xdr:colOff>
      <xdr:row>36</xdr:row>
      <xdr:rowOff>158750</xdr:rowOff>
    </xdr:to>
    <xdr:grpSp>
      <xdr:nvGrpSpPr>
        <xdr:cNvPr id="4" name="Group 3">
          <a:extLst>
            <a:ext uri="{FF2B5EF4-FFF2-40B4-BE49-F238E27FC236}">
              <a16:creationId xmlns:a16="http://schemas.microsoft.com/office/drawing/2014/main" id="{CB31DEE4-67B2-456E-B0B8-8E30A8FD01AD}"/>
            </a:ext>
          </a:extLst>
        </xdr:cNvPr>
        <xdr:cNvGrpSpPr/>
      </xdr:nvGrpSpPr>
      <xdr:grpSpPr>
        <a:xfrm>
          <a:off x="11048999" y="4787900"/>
          <a:ext cx="4276726" cy="3432175"/>
          <a:chOff x="10610850" y="4657725"/>
          <a:chExt cx="5067300" cy="4172675"/>
        </a:xfrm>
      </xdr:grpSpPr>
      <xdr:pic>
        <xdr:nvPicPr>
          <xdr:cNvPr id="2" name="Picture 1">
            <a:extLst>
              <a:ext uri="{FF2B5EF4-FFF2-40B4-BE49-F238E27FC236}">
                <a16:creationId xmlns:a16="http://schemas.microsoft.com/office/drawing/2014/main" id="{F30335F2-9940-42F2-AB9E-866FEBB0FD58}"/>
              </a:ext>
            </a:extLst>
          </xdr:cNvPr>
          <xdr:cNvPicPr>
            <a:picLocks noChangeAspect="1"/>
          </xdr:cNvPicPr>
        </xdr:nvPicPr>
        <xdr:blipFill>
          <a:blip xmlns:r="http://schemas.openxmlformats.org/officeDocument/2006/relationships" r:embed="rId1"/>
          <a:stretch>
            <a:fillRect/>
          </a:stretch>
        </xdr:blipFill>
        <xdr:spPr>
          <a:xfrm>
            <a:off x="10610850" y="4657725"/>
            <a:ext cx="5067300" cy="4172675"/>
          </a:xfrm>
          <a:prstGeom prst="rect">
            <a:avLst/>
          </a:prstGeom>
        </xdr:spPr>
      </xdr:pic>
      <xdr:sp macro="" textlink="">
        <xdr:nvSpPr>
          <xdr:cNvPr id="3" name="Freeform: Shape 5">
            <a:extLst>
              <a:ext uri="{FF2B5EF4-FFF2-40B4-BE49-F238E27FC236}">
                <a16:creationId xmlns:a16="http://schemas.microsoft.com/office/drawing/2014/main" id="{30491320-0956-4266-AA73-72CA14468E80}"/>
              </a:ext>
            </a:extLst>
          </xdr:cNvPr>
          <xdr:cNvSpPr/>
        </xdr:nvSpPr>
        <xdr:spPr bwMode="auto">
          <a:xfrm>
            <a:off x="11677650" y="5635625"/>
            <a:ext cx="2990850" cy="2190750"/>
          </a:xfrm>
          <a:custGeom>
            <a:avLst/>
            <a:gdLst>
              <a:gd name="connsiteX0" fmla="*/ 647700 w 2895600"/>
              <a:gd name="connsiteY0" fmla="*/ 0 h 2324100"/>
              <a:gd name="connsiteX1" fmla="*/ 2895600 w 2895600"/>
              <a:gd name="connsiteY1" fmla="*/ 800100 h 2324100"/>
              <a:gd name="connsiteX2" fmla="*/ 2857500 w 2895600"/>
              <a:gd name="connsiteY2" fmla="*/ 1038225 h 2324100"/>
              <a:gd name="connsiteX3" fmla="*/ 2771775 w 2895600"/>
              <a:gd name="connsiteY3" fmla="*/ 1552575 h 2324100"/>
              <a:gd name="connsiteX4" fmla="*/ 2771775 w 2895600"/>
              <a:gd name="connsiteY4" fmla="*/ 1581150 h 2324100"/>
              <a:gd name="connsiteX5" fmla="*/ 2486025 w 2895600"/>
              <a:gd name="connsiteY5" fmla="*/ 2324100 h 2324100"/>
              <a:gd name="connsiteX6" fmla="*/ 1228725 w 2895600"/>
              <a:gd name="connsiteY6" fmla="*/ 1847850 h 2324100"/>
              <a:gd name="connsiteX7" fmla="*/ 0 w 2895600"/>
              <a:gd name="connsiteY7" fmla="*/ 1352550 h 2324100"/>
              <a:gd name="connsiteX8" fmla="*/ 0 w 2895600"/>
              <a:gd name="connsiteY8" fmla="*/ 1343025 h 2324100"/>
              <a:gd name="connsiteX9" fmla="*/ 38100 w 2895600"/>
              <a:gd name="connsiteY9" fmla="*/ 1219200 h 2324100"/>
              <a:gd name="connsiteX10" fmla="*/ 142875 w 2895600"/>
              <a:gd name="connsiteY10" fmla="*/ 1247775 h 2324100"/>
              <a:gd name="connsiteX11" fmla="*/ 647700 w 2895600"/>
              <a:gd name="connsiteY11" fmla="*/ 0 h 23241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895600" h="2324100">
                <a:moveTo>
                  <a:pt x="647700" y="0"/>
                </a:moveTo>
                <a:lnTo>
                  <a:pt x="2895600" y="800100"/>
                </a:lnTo>
                <a:lnTo>
                  <a:pt x="2857500" y="1038225"/>
                </a:lnTo>
                <a:lnTo>
                  <a:pt x="2771775" y="1552575"/>
                </a:lnTo>
                <a:lnTo>
                  <a:pt x="2771775" y="1581150"/>
                </a:lnTo>
                <a:lnTo>
                  <a:pt x="2486025" y="2324100"/>
                </a:lnTo>
                <a:lnTo>
                  <a:pt x="1228725" y="1847850"/>
                </a:lnTo>
                <a:lnTo>
                  <a:pt x="0" y="1352550"/>
                </a:lnTo>
                <a:lnTo>
                  <a:pt x="0" y="1343025"/>
                </a:lnTo>
                <a:lnTo>
                  <a:pt x="38100" y="1219200"/>
                </a:lnTo>
                <a:lnTo>
                  <a:pt x="142875" y="1247775"/>
                </a:lnTo>
                <a:lnTo>
                  <a:pt x="647700" y="0"/>
                </a:lnTo>
                <a:close/>
              </a:path>
            </a:pathLst>
          </a:custGeom>
          <a:noFill/>
          <a:ln w="57150" cap="flat" cmpd="sng" algn="ctr">
            <a:solidFill>
              <a:schemeClr val="accent6">
                <a:lumMod val="75000"/>
              </a:schemeClr>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erkshire%20Place_HFF%20Anayl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mreis-my.sharepoint.com/Users/dehart0317/Library/Containers/com.apple.mail/Data/Library/Mail%20Downloads/3C1D7AC9-24FB-4A2F-B649-C14D90A68179/Glenns%20Copy%20of%20NMHCG%20Custom%20Model%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oll Analysis"/>
      <sheetName val="Exe Sum"/>
      <sheetName val="Rent Roll Sum"/>
      <sheetName val="Lease Exp Trend"/>
      <sheetName val="Recent Leases"/>
      <sheetName val="Monthly Trend"/>
      <sheetName val="Op State"/>
      <sheetName val="Op State Detail"/>
      <sheetName val="Cap X"/>
      <sheetName val="CF-New Debt"/>
      <sheetName val="Debt Summary"/>
      <sheetName val="New_7YR"/>
      <sheetName val="CF-Assumption"/>
      <sheetName val="Exist Debt"/>
      <sheetName val="New_5YR"/>
      <sheetName val="New_10YR"/>
      <sheetName val="New Debt IRR"/>
      <sheetName val="Assumption IRR"/>
      <sheetName val="YMP"/>
      <sheetName val="Condo "/>
      <sheetName val="Condo Com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 Input"/>
      <sheetName val="Sheet3"/>
      <sheetName val="DDL"/>
    </sheetNames>
    <sheetDataSet>
      <sheetData sheetId="0">
        <row r="2">
          <cell r="D2">
            <v>895000</v>
          </cell>
        </row>
        <row r="5">
          <cell r="D5">
            <v>223750</v>
          </cell>
        </row>
        <row r="28">
          <cell r="D28" t="str">
            <v/>
          </cell>
        </row>
        <row r="32">
          <cell r="D32">
            <v>39</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82B121-0EA8-9D4B-B8B4-3AC567129338}" name="Table1" displayName="Table1" ref="B9:N46" totalsRowShown="0" headerRowDxfId="126" dataDxfId="124" headerRowBorderDxfId="125">
  <autoFilter ref="B9:N46" xr:uid="{036EBFA2-21BA-6C40-990C-3D776D8CC62D}"/>
  <tableColumns count="13">
    <tableColumn id="11" xr3:uid="{BC1A9BE0-56BD-D94C-AB49-37CA8A8EF5D0}" name="Seller Unit #" dataDxfId="123"/>
    <tableColumn id="5" xr3:uid="{49A185CD-0F30-6841-9E27-F9FE1D39ACDC}" name="Unit Type" dataDxfId="122" dataCellStyle="Normal 2"/>
    <tableColumn id="4" xr3:uid="{67E6281D-7070-DA4B-9D1D-736F1A9BC921}" name="Tenant Name" dataDxfId="121"/>
    <tableColumn id="12" xr3:uid="{B11273C9-33A8-534A-9EF1-50B3553045FF}" name="POH Year" dataDxfId="120"/>
    <tableColumn id="6" xr3:uid="{6CC88AA8-B559-8E4E-8FA6-B61F8088A9D9}" name="POH Make/Model" dataDxfId="119"/>
    <tableColumn id="3" xr3:uid="{0FB4CD86-7764-CC46-B976-C2F9E909BECD}" name="POH Dimensions" dataDxfId="118"/>
    <tableColumn id="13" xr3:uid="{71927489-05A5-E341-99D3-2AC4856E4218}" name="Notes" dataDxfId="117"/>
    <tableColumn id="9" xr3:uid="{45FEDD01-D378-2A48-B792-B0A6AB06C53E}" name="RTO Balance" dataDxfId="116" dataCellStyle="Normal 2"/>
    <tableColumn id="8" xr3:uid="{0F774F84-8002-0545-934F-B7252ACF3BC8}" name="Lot Rent" dataDxfId="115" dataCellStyle="Currency"/>
    <tableColumn id="2" xr3:uid="{88E271D8-2AE8-F24D-91C8-8A1080451285}" name="POH Rent" dataDxfId="114"/>
    <tableColumn id="10" xr3:uid="{78AA8693-F870-BB4D-B471-092A62E692D0}" name="RTO Payment" dataDxfId="113" dataCellStyle="Normal 2"/>
    <tableColumn id="7" xr3:uid="{9DEE7AC2-0694-2540-963E-16EBE1058466}" name="Total Rent" dataDxfId="112"/>
    <tableColumn id="14" xr3:uid="{557C9DAD-8F1D-7242-BEF1-8CF15AC636E1}" name="Annual Rent" dataDxfId="111" dataCellStyle="Currency"/>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22E66A-CA5B-4F41-9A15-A414E97DBE56}" name="Table13" displayName="Table13" ref="B59:K64" totalsRowShown="0" headerRowDxfId="110" dataDxfId="108" headerRowBorderDxfId="109">
  <autoFilter ref="B59:K64" xr:uid="{D3FAB67B-BB25-6949-B76F-843FD34F8DD7}"/>
  <tableColumns count="10">
    <tableColumn id="11" xr3:uid="{90A3A975-722D-F74E-B38B-C007A7F45CE6}" name="Seller Unit #" dataDxfId="107"/>
    <tableColumn id="5" xr3:uid="{DDCCAD56-75E4-7144-9120-8D723CD7D508}" name="Unit Description" dataDxfId="106" dataCellStyle="Normal 2"/>
    <tableColumn id="4" xr3:uid="{B660663A-1545-D14E-AD8F-CDE77EF98652}" name="Tenant Name" dataDxfId="105"/>
    <tableColumn id="7" xr3:uid="{511309A7-92F1-E446-A26F-6B3AD0A2558B}" name="Occupancy" dataDxfId="104"/>
    <tableColumn id="12" xr3:uid="{B4608024-B1D5-FD43-8AA2-86E19A0688D3}" name="Bed/Bath" dataDxfId="103"/>
    <tableColumn id="3" xr3:uid="{0CB4E82E-4640-6C4D-86FD-22D4B2ED151D}" name="Square Feet" dataDxfId="102"/>
    <tableColumn id="9" xr3:uid="{35AB79D6-A3D5-DD49-AF4C-2F9B252B9260}" name="Notes" dataDxfId="101" dataCellStyle="Normal 2"/>
    <tableColumn id="10" xr3:uid="{F7A616A6-DD0E-1A40-8FA5-0109A6B15B33}" name="Rent" dataDxfId="100" dataCellStyle="Normal 2"/>
    <tableColumn id="2" xr3:uid="{DB686793-B4AE-7741-AD71-619CDAD51FF8}" name="Market Rent (If Vacant)" dataDxfId="99"/>
    <tableColumn id="14" xr3:uid="{78BEC278-53FE-6E4C-A219-0F161662D9EB}" name="Annual Rent" dataDxfId="98" dataCellStyle="Currency"/>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EA5A-076C-F74C-83CF-04563B8FEF76}">
  <sheetPr>
    <tabColor rgb="FF0070C0"/>
  </sheetPr>
  <dimension ref="A1:J62"/>
  <sheetViews>
    <sheetView tabSelected="1" workbookViewId="0"/>
  </sheetViews>
  <sheetFormatPr defaultColWidth="10.81640625" defaultRowHeight="17" x14ac:dyDescent="0.45"/>
  <cols>
    <col min="1" max="1" width="20.81640625" style="1" customWidth="1"/>
    <col min="2" max="2" width="25.1796875" style="1" customWidth="1"/>
    <col min="3" max="3" width="24.26953125" style="1" customWidth="1"/>
    <col min="4" max="4" width="30.453125" style="1" customWidth="1"/>
    <col min="5" max="5" width="2.54296875" style="1" customWidth="1"/>
    <col min="6" max="6" width="43.7265625" style="1" customWidth="1"/>
    <col min="7" max="7" width="10.08984375" style="291" customWidth="1"/>
    <col min="8" max="8" width="7.1796875" style="1" customWidth="1"/>
    <col min="9" max="9" width="23.54296875" style="122" customWidth="1"/>
    <col min="10" max="10" width="31.54296875" style="122" customWidth="1"/>
    <col min="11" max="16384" width="10.81640625" style="1"/>
  </cols>
  <sheetData>
    <row r="1" spans="1:10" ht="17.5" thickBot="1" x14ac:dyDescent="0.5">
      <c r="G1" s="360"/>
      <c r="I1" s="439"/>
    </row>
    <row r="2" spans="1:10" ht="20.5" thickBot="1" x14ac:dyDescent="0.6">
      <c r="B2" s="293" t="s">
        <v>1</v>
      </c>
      <c r="C2" s="292"/>
      <c r="F2" s="296" t="s">
        <v>246</v>
      </c>
      <c r="G2" s="360"/>
      <c r="I2" s="477" t="s">
        <v>247</v>
      </c>
      <c r="J2" s="478"/>
    </row>
    <row r="3" spans="1:10" ht="17.5" thickBot="1" x14ac:dyDescent="0.5">
      <c r="B3" s="289" t="s">
        <v>3</v>
      </c>
      <c r="F3" s="331"/>
      <c r="G3" s="360"/>
      <c r="I3" s="341" t="s">
        <v>248</v>
      </c>
      <c r="J3" s="479" t="s">
        <v>249</v>
      </c>
    </row>
    <row r="4" spans="1:10" x14ac:dyDescent="0.45">
      <c r="B4" s="294" t="s">
        <v>250</v>
      </c>
      <c r="C4" s="292"/>
      <c r="G4" s="360"/>
      <c r="I4" s="341" t="s">
        <v>251</v>
      </c>
      <c r="J4" s="480" t="s">
        <v>331</v>
      </c>
    </row>
    <row r="5" spans="1:10" ht="17.5" thickBot="1" x14ac:dyDescent="0.5">
      <c r="G5" s="360"/>
      <c r="I5" s="341" t="s">
        <v>252</v>
      </c>
      <c r="J5" s="511" t="s">
        <v>253</v>
      </c>
    </row>
    <row r="6" spans="1:10" ht="17.5" thickBot="1" x14ac:dyDescent="0.5">
      <c r="B6" s="513" t="s">
        <v>254</v>
      </c>
      <c r="C6" s="514"/>
      <c r="D6" s="515"/>
      <c r="G6" s="360"/>
      <c r="I6" s="341" t="s">
        <v>255</v>
      </c>
      <c r="J6" s="480" t="s">
        <v>253</v>
      </c>
    </row>
    <row r="7" spans="1:10" x14ac:dyDescent="0.45">
      <c r="B7" s="474" t="s">
        <v>178</v>
      </c>
      <c r="C7" s="295">
        <v>1200000</v>
      </c>
      <c r="D7" s="475"/>
      <c r="F7" s="467" t="s">
        <v>256</v>
      </c>
      <c r="G7" s="468"/>
      <c r="I7" s="341" t="s">
        <v>257</v>
      </c>
      <c r="J7" s="479" t="s">
        <v>258</v>
      </c>
    </row>
    <row r="8" spans="1:10" x14ac:dyDescent="0.45">
      <c r="B8" s="517" t="s">
        <v>264</v>
      </c>
      <c r="C8" s="516">
        <v>121845.33</v>
      </c>
      <c r="D8" s="521"/>
      <c r="F8" s="469" t="s">
        <v>259</v>
      </c>
      <c r="G8" s="470">
        <v>53789.72</v>
      </c>
      <c r="I8" s="341" t="s">
        <v>260</v>
      </c>
      <c r="J8" s="480" t="s">
        <v>258</v>
      </c>
    </row>
    <row r="9" spans="1:10" ht="19.5" customHeight="1" x14ac:dyDescent="0.45">
      <c r="B9" s="474" t="s">
        <v>267</v>
      </c>
      <c r="C9" s="295">
        <v>119805.33</v>
      </c>
      <c r="D9" s="476">
        <v>0.98325746255519186</v>
      </c>
      <c r="F9" s="469" t="s">
        <v>261</v>
      </c>
      <c r="G9" s="470">
        <v>54809.72</v>
      </c>
      <c r="I9" s="341" t="s">
        <v>262</v>
      </c>
      <c r="J9" s="479" t="s">
        <v>263</v>
      </c>
    </row>
    <row r="10" spans="1:10" ht="17.5" thickBot="1" x14ac:dyDescent="0.5">
      <c r="B10" s="518" t="s">
        <v>270</v>
      </c>
      <c r="C10" s="519">
        <v>2040</v>
      </c>
      <c r="D10" s="520">
        <v>1.6742537444808102E-2</v>
      </c>
      <c r="F10" s="469" t="s">
        <v>265</v>
      </c>
      <c r="G10" s="471">
        <v>4.4824766666666668E-2</v>
      </c>
      <c r="I10" s="341" t="s">
        <v>266</v>
      </c>
      <c r="J10" s="480" t="s">
        <v>263</v>
      </c>
    </row>
    <row r="11" spans="1:10" x14ac:dyDescent="0.45">
      <c r="F11" s="469" t="s">
        <v>268</v>
      </c>
      <c r="G11" s="471">
        <v>3.7642190476190482E-2</v>
      </c>
      <c r="I11" s="341" t="s">
        <v>269</v>
      </c>
      <c r="J11" s="479" t="s">
        <v>137</v>
      </c>
    </row>
    <row r="12" spans="1:10" ht="17.5" thickBot="1" x14ac:dyDescent="0.5">
      <c r="F12" s="472" t="s">
        <v>235</v>
      </c>
      <c r="G12" s="473">
        <v>3.7642190476190482E-2</v>
      </c>
      <c r="I12" s="341" t="s">
        <v>271</v>
      </c>
      <c r="J12" s="480" t="s">
        <v>125</v>
      </c>
    </row>
    <row r="13" spans="1:10" ht="17.5" thickBot="1" x14ac:dyDescent="0.5">
      <c r="B13" s="332" t="s">
        <v>23</v>
      </c>
      <c r="C13" s="333" t="s">
        <v>24</v>
      </c>
      <c r="D13" s="334" t="s">
        <v>311</v>
      </c>
      <c r="G13" s="360"/>
      <c r="I13" s="341" t="s">
        <v>272</v>
      </c>
      <c r="J13" s="479" t="s">
        <v>137</v>
      </c>
    </row>
    <row r="14" spans="1:10" ht="18" customHeight="1" thickBot="1" x14ac:dyDescent="0.5">
      <c r="B14" s="316">
        <v>330</v>
      </c>
      <c r="C14" s="316">
        <v>170</v>
      </c>
      <c r="D14" s="507" t="s">
        <v>334</v>
      </c>
      <c r="G14" s="360"/>
      <c r="I14" s="341" t="s">
        <v>275</v>
      </c>
      <c r="J14" s="480">
        <v>1978</v>
      </c>
    </row>
    <row r="15" spans="1:10" s="122" customFormat="1" ht="18" customHeight="1" x14ac:dyDescent="0.45">
      <c r="A15" s="502" t="s">
        <v>310</v>
      </c>
      <c r="B15" s="503">
        <v>469</v>
      </c>
      <c r="C15" s="504" t="s">
        <v>335</v>
      </c>
      <c r="D15" s="504" t="s">
        <v>313</v>
      </c>
      <c r="E15" s="1"/>
      <c r="F15" s="456" t="s">
        <v>333</v>
      </c>
      <c r="G15" s="165"/>
      <c r="I15" s="481" t="s">
        <v>278</v>
      </c>
      <c r="J15" s="479" t="s">
        <v>279</v>
      </c>
    </row>
    <row r="16" spans="1:10" s="122" customFormat="1" ht="18" customHeight="1" x14ac:dyDescent="0.45">
      <c r="A16" s="335" t="s">
        <v>1</v>
      </c>
      <c r="B16" s="509">
        <v>463</v>
      </c>
      <c r="C16" s="509">
        <v>0</v>
      </c>
      <c r="D16" s="510" t="s">
        <v>313</v>
      </c>
      <c r="E16" s="1"/>
      <c r="F16" s="446" t="s">
        <v>332</v>
      </c>
      <c r="G16" s="165"/>
      <c r="I16" s="481" t="s">
        <v>278</v>
      </c>
      <c r="J16" s="480"/>
    </row>
    <row r="17" spans="1:10" s="122" customFormat="1" ht="18" customHeight="1" x14ac:dyDescent="0.45">
      <c r="A17" s="336" t="s">
        <v>312</v>
      </c>
      <c r="B17" s="503">
        <v>450</v>
      </c>
      <c r="C17" s="503">
        <v>0</v>
      </c>
      <c r="D17" s="504" t="s">
        <v>313</v>
      </c>
      <c r="E17" s="1"/>
      <c r="F17" s="446"/>
      <c r="G17" s="340"/>
      <c r="I17" s="481" t="s">
        <v>283</v>
      </c>
      <c r="J17" s="479">
        <v>3.61</v>
      </c>
    </row>
    <row r="18" spans="1:10" s="122" customFormat="1" ht="18" customHeight="1" thickBot="1" x14ac:dyDescent="0.5">
      <c r="A18" s="508" t="s">
        <v>314</v>
      </c>
      <c r="B18" s="509">
        <v>373</v>
      </c>
      <c r="C18" s="510" t="s">
        <v>337</v>
      </c>
      <c r="D18" s="510" t="s">
        <v>313</v>
      </c>
      <c r="E18" s="1"/>
      <c r="F18" s="447"/>
      <c r="G18" s="340"/>
      <c r="I18" s="481" t="s">
        <v>285</v>
      </c>
      <c r="J18" s="480" t="s">
        <v>286</v>
      </c>
    </row>
    <row r="19" spans="1:10" s="122" customFormat="1" ht="20.5" customHeight="1" thickBot="1" x14ac:dyDescent="0.5">
      <c r="A19" s="336" t="s">
        <v>315</v>
      </c>
      <c r="B19" s="505" t="s">
        <v>338</v>
      </c>
      <c r="C19" s="506">
        <v>0</v>
      </c>
      <c r="D19" s="505" t="s">
        <v>313</v>
      </c>
      <c r="E19" s="1"/>
      <c r="F19" s="457"/>
      <c r="G19" s="340"/>
      <c r="I19" s="482" t="s">
        <v>289</v>
      </c>
      <c r="J19" s="512" t="s">
        <v>290</v>
      </c>
    </row>
    <row r="20" spans="1:10" s="122" customFormat="1" ht="18" customHeight="1" thickBot="1" x14ac:dyDescent="0.5">
      <c r="A20" s="508" t="s">
        <v>336</v>
      </c>
      <c r="B20" s="1"/>
      <c r="C20" s="1"/>
      <c r="D20" s="1"/>
      <c r="E20" s="1"/>
      <c r="F20" s="450" t="s">
        <v>274</v>
      </c>
      <c r="G20" s="340"/>
    </row>
    <row r="21" spans="1:10" s="122" customFormat="1" ht="18" customHeight="1" thickBot="1" x14ac:dyDescent="0.5">
      <c r="A21" s="337" t="s">
        <v>316</v>
      </c>
      <c r="B21" s="324" t="s">
        <v>4</v>
      </c>
      <c r="C21" s="325" t="s">
        <v>7</v>
      </c>
      <c r="D21" s="325" t="s">
        <v>8</v>
      </c>
      <c r="E21" s="1"/>
      <c r="F21" s="437" t="s">
        <v>277</v>
      </c>
      <c r="G21" s="340"/>
      <c r="H21" s="383"/>
      <c r="I21" s="384" t="s">
        <v>295</v>
      </c>
    </row>
    <row r="22" spans="1:10" ht="17.5" thickBot="1" x14ac:dyDescent="0.5">
      <c r="B22" s="464" t="s">
        <v>9</v>
      </c>
      <c r="C22" s="465" t="s">
        <v>11</v>
      </c>
      <c r="D22" s="466" t="s">
        <v>12</v>
      </c>
      <c r="F22" s="448" t="s">
        <v>272</v>
      </c>
      <c r="G22" s="375"/>
      <c r="H22" s="328"/>
      <c r="I22" s="440"/>
      <c r="J22" s="443"/>
    </row>
    <row r="23" spans="1:10" ht="17.5" thickBot="1" x14ac:dyDescent="0.5">
      <c r="A23" s="315"/>
      <c r="B23" s="342">
        <v>9759</v>
      </c>
      <c r="C23" s="343">
        <v>204632</v>
      </c>
      <c r="D23" s="342">
        <v>744195</v>
      </c>
      <c r="F23" s="438" t="s">
        <v>282</v>
      </c>
      <c r="G23" s="375"/>
      <c r="H23" s="329"/>
      <c r="I23" s="441"/>
      <c r="J23" s="444"/>
    </row>
    <row r="24" spans="1:10" x14ac:dyDescent="0.45">
      <c r="A24" s="338"/>
      <c r="B24" s="458" t="s">
        <v>302</v>
      </c>
      <c r="C24" s="459" t="s">
        <v>303</v>
      </c>
      <c r="D24" s="382" t="s">
        <v>304</v>
      </c>
      <c r="F24" s="448" t="s">
        <v>284</v>
      </c>
      <c r="G24" s="375"/>
      <c r="H24" s="329"/>
      <c r="I24" s="441"/>
      <c r="J24" s="444"/>
    </row>
    <row r="25" spans="1:10" x14ac:dyDescent="0.45">
      <c r="A25" s="339" t="s">
        <v>299</v>
      </c>
      <c r="B25" s="344">
        <v>3.2000000000000001E-2</v>
      </c>
      <c r="C25" s="345">
        <v>3.2000000000000001E-2</v>
      </c>
      <c r="D25" s="354">
        <v>0.03</v>
      </c>
      <c r="F25" s="438" t="s">
        <v>288</v>
      </c>
      <c r="G25" s="375"/>
      <c r="H25" s="329"/>
      <c r="I25" s="441"/>
      <c r="J25" s="444"/>
    </row>
    <row r="26" spans="1:10" x14ac:dyDescent="0.45">
      <c r="A26" s="339" t="s">
        <v>301</v>
      </c>
      <c r="B26" s="460">
        <v>44828</v>
      </c>
      <c r="C26" s="461">
        <v>51844</v>
      </c>
      <c r="D26" s="460">
        <v>52517</v>
      </c>
      <c r="F26" s="448" t="s">
        <v>291</v>
      </c>
      <c r="G26" s="375"/>
      <c r="H26" s="329"/>
      <c r="I26" s="441"/>
      <c r="J26" s="444"/>
    </row>
    <row r="27" spans="1:10" ht="17.5" thickBot="1" x14ac:dyDescent="0.5">
      <c r="A27" s="339" t="s">
        <v>305</v>
      </c>
      <c r="B27" s="342">
        <v>215500</v>
      </c>
      <c r="C27" s="343">
        <v>208400</v>
      </c>
      <c r="D27" s="342">
        <v>250400</v>
      </c>
      <c r="F27" s="449" t="s">
        <v>294</v>
      </c>
      <c r="G27" s="375"/>
      <c r="H27" s="329"/>
      <c r="I27" s="441"/>
      <c r="J27" s="444"/>
    </row>
    <row r="28" spans="1:10" ht="17.5" thickBot="1" x14ac:dyDescent="0.5">
      <c r="A28" s="339" t="s">
        <v>306</v>
      </c>
      <c r="B28" s="462">
        <v>940</v>
      </c>
      <c r="C28" s="463">
        <v>1118</v>
      </c>
      <c r="D28" s="462">
        <v>1118</v>
      </c>
      <c r="G28" s="452"/>
      <c r="H28" s="329"/>
      <c r="I28" s="441"/>
      <c r="J28" s="444"/>
    </row>
    <row r="29" spans="1:10" ht="17.5" thickBot="1" x14ac:dyDescent="0.5">
      <c r="A29" s="339" t="s">
        <v>308</v>
      </c>
      <c r="F29" s="450" t="s">
        <v>296</v>
      </c>
      <c r="G29" s="452"/>
      <c r="H29" s="329"/>
      <c r="I29" s="441"/>
      <c r="J29" s="444"/>
    </row>
    <row r="30" spans="1:10" ht="17.5" thickBot="1" x14ac:dyDescent="0.5">
      <c r="A30" s="346" t="s">
        <v>309</v>
      </c>
      <c r="B30" s="483" t="s">
        <v>273</v>
      </c>
      <c r="C30" s="484"/>
      <c r="D30" s="485"/>
      <c r="F30" s="453" t="s">
        <v>297</v>
      </c>
      <c r="G30" s="375"/>
      <c r="H30" s="329"/>
      <c r="I30" s="441"/>
      <c r="J30" s="444"/>
    </row>
    <row r="31" spans="1:10" x14ac:dyDescent="0.45">
      <c r="B31" s="493" t="s">
        <v>328</v>
      </c>
      <c r="C31" s="486"/>
      <c r="D31" s="494"/>
      <c r="F31" s="454" t="s">
        <v>298</v>
      </c>
      <c r="G31" s="375"/>
      <c r="H31" s="329"/>
      <c r="I31" s="441"/>
      <c r="J31" s="444"/>
    </row>
    <row r="32" spans="1:10" ht="17.5" thickBot="1" x14ac:dyDescent="0.5">
      <c r="B32" s="495"/>
      <c r="C32" s="487"/>
      <c r="D32" s="496"/>
      <c r="F32" s="455" t="s">
        <v>300</v>
      </c>
      <c r="G32" s="452"/>
      <c r="H32" s="329"/>
      <c r="I32" s="441"/>
      <c r="J32" s="444"/>
    </row>
    <row r="33" spans="1:10" ht="17.5" customHeight="1" thickBot="1" x14ac:dyDescent="0.5">
      <c r="A33" s="488" t="s">
        <v>276</v>
      </c>
      <c r="B33" s="495"/>
      <c r="C33" s="487"/>
      <c r="D33" s="496"/>
      <c r="G33" s="360"/>
      <c r="H33" s="329"/>
      <c r="I33" s="441"/>
      <c r="J33" s="444"/>
    </row>
    <row r="34" spans="1:10" ht="17.5" thickBot="1" x14ac:dyDescent="0.5">
      <c r="B34" s="495"/>
      <c r="C34" s="487"/>
      <c r="D34" s="496"/>
      <c r="F34" s="451" t="s">
        <v>307</v>
      </c>
      <c r="G34" s="360"/>
      <c r="H34" s="329"/>
      <c r="I34" s="441"/>
      <c r="J34" s="444"/>
    </row>
    <row r="35" spans="1:10" ht="17" customHeight="1" x14ac:dyDescent="0.45">
      <c r="B35" s="495"/>
      <c r="C35" s="487"/>
      <c r="D35" s="496"/>
      <c r="F35" s="499" t="s">
        <v>340</v>
      </c>
      <c r="G35" s="360"/>
      <c r="H35" s="329"/>
      <c r="I35" s="441"/>
      <c r="J35" s="444"/>
    </row>
    <row r="36" spans="1:10" x14ac:dyDescent="0.45">
      <c r="B36" s="497"/>
      <c r="C36" s="380"/>
      <c r="D36" s="381"/>
      <c r="F36" s="500"/>
      <c r="G36" s="360"/>
      <c r="H36" s="329"/>
      <c r="I36" s="441"/>
      <c r="J36" s="444"/>
    </row>
    <row r="37" spans="1:10" ht="17.5" thickBot="1" x14ac:dyDescent="0.5">
      <c r="B37" s="495" t="s">
        <v>281</v>
      </c>
      <c r="C37" s="487"/>
      <c r="D37" s="496"/>
      <c r="F37" s="500"/>
      <c r="G37" s="360"/>
      <c r="H37" s="330"/>
      <c r="I37" s="442"/>
      <c r="J37" s="445"/>
    </row>
    <row r="38" spans="1:10" x14ac:dyDescent="0.45">
      <c r="A38" s="489"/>
      <c r="B38" s="495"/>
      <c r="C38" s="487"/>
      <c r="D38" s="496"/>
      <c r="F38" s="500"/>
      <c r="G38" s="360"/>
    </row>
    <row r="39" spans="1:10" x14ac:dyDescent="0.45">
      <c r="A39" s="490" t="s">
        <v>280</v>
      </c>
      <c r="B39" s="495"/>
      <c r="C39" s="487"/>
      <c r="D39" s="496"/>
      <c r="F39" s="500"/>
      <c r="G39" s="360"/>
    </row>
    <row r="40" spans="1:10" ht="17" customHeight="1" x14ac:dyDescent="0.45">
      <c r="B40" s="495"/>
      <c r="C40" s="487"/>
      <c r="D40" s="496"/>
      <c r="F40" s="500"/>
      <c r="G40" s="360"/>
    </row>
    <row r="41" spans="1:10" x14ac:dyDescent="0.45">
      <c r="B41" s="495"/>
      <c r="C41" s="487"/>
      <c r="D41" s="496"/>
      <c r="F41" s="500"/>
      <c r="G41" s="360"/>
    </row>
    <row r="42" spans="1:10" ht="17" customHeight="1" x14ac:dyDescent="0.45">
      <c r="B42" s="495"/>
      <c r="C42" s="487"/>
      <c r="D42" s="496"/>
      <c r="F42" s="500"/>
      <c r="G42" s="360"/>
    </row>
    <row r="43" spans="1:10" x14ac:dyDescent="0.45">
      <c r="B43" s="495"/>
      <c r="C43" s="487"/>
      <c r="D43" s="496"/>
      <c r="F43" s="500"/>
      <c r="G43" s="360"/>
    </row>
    <row r="44" spans="1:10" ht="17" customHeight="1" x14ac:dyDescent="0.45">
      <c r="B44" s="495"/>
      <c r="C44" s="487"/>
      <c r="D44" s="496"/>
      <c r="F44" s="500"/>
      <c r="G44" s="360"/>
    </row>
    <row r="45" spans="1:10" x14ac:dyDescent="0.45">
      <c r="B45" s="497"/>
      <c r="C45" s="380"/>
      <c r="D45" s="381"/>
      <c r="F45" s="500"/>
      <c r="G45" s="360"/>
    </row>
    <row r="46" spans="1:10" x14ac:dyDescent="0.45">
      <c r="B46" s="495" t="s">
        <v>339</v>
      </c>
      <c r="C46" s="487"/>
      <c r="D46" s="496"/>
      <c r="F46" s="500"/>
      <c r="G46" s="360"/>
      <c r="H46" s="360"/>
    </row>
    <row r="47" spans="1:10" x14ac:dyDescent="0.45">
      <c r="A47" s="491"/>
      <c r="B47" s="495"/>
      <c r="C47" s="487"/>
      <c r="D47" s="496"/>
      <c r="F47" s="500"/>
      <c r="G47" s="360"/>
    </row>
    <row r="48" spans="1:10" ht="17" customHeight="1" x14ac:dyDescent="0.45">
      <c r="A48" s="490" t="s">
        <v>287</v>
      </c>
      <c r="B48" s="495"/>
      <c r="C48" s="487"/>
      <c r="D48" s="496"/>
      <c r="F48" s="500"/>
    </row>
    <row r="49" spans="1:6" x14ac:dyDescent="0.45">
      <c r="B49" s="495"/>
      <c r="C49" s="487"/>
      <c r="D49" s="496"/>
      <c r="F49" s="500"/>
    </row>
    <row r="50" spans="1:6" x14ac:dyDescent="0.45">
      <c r="B50" s="495"/>
      <c r="C50" s="487"/>
      <c r="D50" s="496"/>
      <c r="E50" s="122"/>
      <c r="F50" s="500"/>
    </row>
    <row r="51" spans="1:6" x14ac:dyDescent="0.45">
      <c r="B51" s="495"/>
      <c r="C51" s="487"/>
      <c r="D51" s="496"/>
      <c r="E51" s="122"/>
      <c r="F51" s="500"/>
    </row>
    <row r="52" spans="1:6" x14ac:dyDescent="0.45">
      <c r="B52" s="497"/>
      <c r="C52" s="380"/>
      <c r="D52" s="381"/>
      <c r="E52" s="122"/>
      <c r="F52" s="500"/>
    </row>
    <row r="53" spans="1:6" ht="33" customHeight="1" x14ac:dyDescent="0.45">
      <c r="B53" s="495" t="s">
        <v>293</v>
      </c>
      <c r="C53" s="487"/>
      <c r="D53" s="496"/>
      <c r="E53" s="122"/>
      <c r="F53" s="500"/>
    </row>
    <row r="54" spans="1:6" ht="17.5" thickBot="1" x14ac:dyDescent="0.5">
      <c r="A54" s="489"/>
      <c r="B54" s="495"/>
      <c r="C54" s="487"/>
      <c r="D54" s="496"/>
      <c r="E54" s="122"/>
      <c r="F54" s="501"/>
    </row>
    <row r="55" spans="1:6" ht="17" customHeight="1" x14ac:dyDescent="0.45">
      <c r="A55" s="490" t="s">
        <v>292</v>
      </c>
      <c r="B55" s="495"/>
      <c r="C55" s="487"/>
      <c r="D55" s="496"/>
      <c r="E55" s="122"/>
    </row>
    <row r="56" spans="1:6" x14ac:dyDescent="0.45">
      <c r="B56" s="495"/>
      <c r="C56" s="487"/>
      <c r="D56" s="496"/>
      <c r="E56" s="122"/>
    </row>
    <row r="57" spans="1:6" x14ac:dyDescent="0.45">
      <c r="B57" s="495"/>
      <c r="C57" s="487"/>
      <c r="D57" s="496"/>
    </row>
    <row r="58" spans="1:6" x14ac:dyDescent="0.45">
      <c r="B58" s="495"/>
      <c r="C58" s="487"/>
      <c r="D58" s="496"/>
    </row>
    <row r="59" spans="1:6" x14ac:dyDescent="0.45">
      <c r="B59" s="495"/>
      <c r="C59" s="487"/>
      <c r="D59" s="496"/>
    </row>
    <row r="60" spans="1:6" ht="17.5" thickBot="1" x14ac:dyDescent="0.5">
      <c r="B60" s="498"/>
      <c r="C60" s="326"/>
      <c r="D60" s="327"/>
    </row>
    <row r="61" spans="1:6" ht="42.5" customHeight="1" x14ac:dyDescent="0.45"/>
    <row r="62" spans="1:6" ht="17.5" thickBot="1" x14ac:dyDescent="0.5">
      <c r="A62" s="492"/>
    </row>
  </sheetData>
  <mergeCells count="7">
    <mergeCell ref="F35:F54"/>
    <mergeCell ref="F16:F18"/>
    <mergeCell ref="B30:D30"/>
    <mergeCell ref="B31:D35"/>
    <mergeCell ref="B37:D44"/>
    <mergeCell ref="B46:D51"/>
    <mergeCell ref="B53:D59"/>
  </mergeCells>
  <phoneticPr fontId="33" type="noConversion"/>
  <dataValidations count="2">
    <dataValidation type="list" allowBlank="1" showInputMessage="1" sqref="J8:J13 J5:J6" xr:uid="{0EB7B60F-F5F9-1F4C-8216-D4A9C59A6FA4}">
      <formula1>#REF!</formula1>
    </dataValidation>
    <dataValidation type="list" allowBlank="1" showInputMessage="1" showErrorMessage="1" sqref="J7" xr:uid="{1A66DF14-2D9E-6C42-A284-D4213723D7B7}">
      <formula1>#REF!</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BC094-5CB5-6040-A616-457644603F42}">
  <sheetPr>
    <tabColor rgb="FF0070C0"/>
    <pageSetUpPr fitToPage="1"/>
  </sheetPr>
  <dimension ref="A1:Q91"/>
  <sheetViews>
    <sheetView zoomScaleNormal="100" workbookViewId="0">
      <selection activeCell="G18" sqref="G18"/>
    </sheetView>
  </sheetViews>
  <sheetFormatPr defaultColWidth="10.81640625" defaultRowHeight="20.149999999999999" customHeight="1" x14ac:dyDescent="0.45"/>
  <cols>
    <col min="1" max="1" width="6.1796875" style="6" bestFit="1" customWidth="1"/>
    <col min="2" max="2" width="23.453125" style="7" bestFit="1" customWidth="1"/>
    <col min="3" max="3" width="15.54296875" style="7" customWidth="1"/>
    <col min="4" max="4" width="13.453125" style="7" customWidth="1"/>
    <col min="5" max="5" width="5.81640625" style="6" customWidth="1"/>
    <col min="6" max="8" width="14.81640625" style="7" customWidth="1"/>
    <col min="9" max="9" width="16.453125" style="7" customWidth="1"/>
    <col min="10" max="10" width="3.453125" style="7" customWidth="1"/>
    <col min="11" max="11" width="16.453125" style="7" customWidth="1"/>
    <col min="12" max="12" width="16.453125" style="7" bestFit="1" customWidth="1"/>
    <col min="13" max="13" width="12.81640625" style="7" customWidth="1"/>
    <col min="14" max="14" width="3.453125" style="7" customWidth="1"/>
    <col min="15" max="15" width="24.81640625" style="7" customWidth="1"/>
    <col min="16" max="17" width="13.453125" style="7" customWidth="1"/>
    <col min="18" max="16384" width="10.81640625" style="7"/>
  </cols>
  <sheetData>
    <row r="1" spans="1:17" ht="20.149999999999999" customHeight="1" x14ac:dyDescent="0.55000000000000004">
      <c r="B1" s="78"/>
      <c r="C1" s="77"/>
      <c r="D1" s="71"/>
      <c r="E1" s="70"/>
      <c r="O1" s="374"/>
      <c r="P1" s="373"/>
      <c r="Q1" s="373"/>
    </row>
    <row r="2" spans="1:17" ht="20.149999999999999" customHeight="1" x14ac:dyDescent="0.55000000000000004">
      <c r="B2" s="78" t="s">
        <v>178</v>
      </c>
      <c r="C2" s="77">
        <v>1200000</v>
      </c>
      <c r="D2" s="71"/>
      <c r="E2" s="70"/>
      <c r="O2" s="114"/>
      <c r="P2" s="402"/>
      <c r="Q2" s="402"/>
    </row>
    <row r="3" spans="1:17" ht="20.149999999999999" customHeight="1" x14ac:dyDescent="0.45">
      <c r="B3" s="51"/>
      <c r="C3" s="51"/>
      <c r="D3" s="50"/>
      <c r="E3" s="24"/>
      <c r="O3" s="14"/>
      <c r="P3" s="388"/>
      <c r="Q3" s="388"/>
    </row>
    <row r="4" spans="1:17" ht="20.149999999999999" customHeight="1" x14ac:dyDescent="0.45">
      <c r="B4" s="403" t="s">
        <v>179</v>
      </c>
      <c r="C4" s="404"/>
      <c r="D4" s="404"/>
      <c r="E4" s="404"/>
      <c r="F4" s="404"/>
      <c r="G4" s="404"/>
      <c r="H4" s="404"/>
      <c r="I4" s="404"/>
      <c r="J4" s="404"/>
      <c r="K4" s="404"/>
      <c r="L4" s="405"/>
      <c r="O4" s="14"/>
      <c r="P4" s="373"/>
      <c r="Q4" s="373"/>
    </row>
    <row r="5" spans="1:17" s="262" customFormat="1" ht="34" x14ac:dyDescent="0.45">
      <c r="A5" s="256"/>
      <c r="B5" s="257"/>
      <c r="C5" s="258"/>
      <c r="D5" s="258"/>
      <c r="E5" s="259"/>
      <c r="F5" s="259"/>
      <c r="G5" s="260" t="s">
        <v>180</v>
      </c>
      <c r="H5" s="260" t="s">
        <v>140</v>
      </c>
      <c r="I5" s="260" t="s">
        <v>181</v>
      </c>
      <c r="J5" s="260"/>
      <c r="K5" s="260" t="s">
        <v>182</v>
      </c>
      <c r="L5" s="261" t="s">
        <v>183</v>
      </c>
      <c r="O5" s="263"/>
      <c r="P5" s="264"/>
      <c r="Q5" s="264"/>
    </row>
    <row r="6" spans="1:17" ht="20.149999999999999" customHeight="1" x14ac:dyDescent="0.45">
      <c r="A6" s="6" t="s">
        <v>88</v>
      </c>
      <c r="B6" s="392" t="s">
        <v>138</v>
      </c>
      <c r="C6" s="393"/>
      <c r="D6" s="393"/>
      <c r="E6" s="373"/>
      <c r="F6" s="24"/>
      <c r="G6" s="356"/>
      <c r="H6" s="356"/>
      <c r="I6" s="356">
        <v>95040</v>
      </c>
      <c r="J6" s="356"/>
      <c r="K6" s="356">
        <v>95040</v>
      </c>
      <c r="L6" s="357">
        <v>252000</v>
      </c>
      <c r="O6" s="14"/>
      <c r="P6" s="373"/>
      <c r="Q6" s="373"/>
    </row>
    <row r="7" spans="1:17" ht="20.149999999999999" customHeight="1" x14ac:dyDescent="0.45">
      <c r="A7" s="6" t="s">
        <v>88</v>
      </c>
      <c r="B7" s="392" t="s">
        <v>147</v>
      </c>
      <c r="C7" s="393"/>
      <c r="D7" s="393"/>
      <c r="E7" s="374"/>
      <c r="F7" s="374"/>
      <c r="G7" s="356"/>
      <c r="H7" s="356"/>
      <c r="I7" s="356">
        <v>7200</v>
      </c>
      <c r="J7" s="356"/>
      <c r="K7" s="356">
        <v>7200</v>
      </c>
      <c r="L7" s="357">
        <v>0</v>
      </c>
      <c r="O7" s="14"/>
      <c r="P7" s="373"/>
      <c r="Q7" s="373"/>
    </row>
    <row r="8" spans="1:17" s="11" customFormat="1" ht="20.149999999999999" customHeight="1" x14ac:dyDescent="0.45">
      <c r="A8" s="6" t="s">
        <v>88</v>
      </c>
      <c r="B8" s="394" t="s">
        <v>184</v>
      </c>
      <c r="C8" s="395"/>
      <c r="D8" s="395"/>
      <c r="E8" s="372"/>
      <c r="F8" s="372"/>
      <c r="G8" s="361"/>
      <c r="H8" s="361"/>
      <c r="I8" s="361">
        <v>102240</v>
      </c>
      <c r="J8" s="361"/>
      <c r="K8" s="361">
        <v>102240</v>
      </c>
      <c r="L8" s="362">
        <v>252000</v>
      </c>
      <c r="M8" s="7"/>
      <c r="N8" s="7"/>
      <c r="O8" s="14"/>
      <c r="P8" s="388"/>
      <c r="Q8" s="388"/>
    </row>
    <row r="9" spans="1:17" ht="20.149999999999999" customHeight="1" x14ac:dyDescent="0.45">
      <c r="A9" s="6" t="s">
        <v>88</v>
      </c>
      <c r="B9" s="392" t="s">
        <v>142</v>
      </c>
      <c r="C9" s="393"/>
      <c r="D9" s="393"/>
      <c r="E9" s="372"/>
      <c r="F9" s="372"/>
      <c r="G9" s="356"/>
      <c r="H9" s="356"/>
      <c r="I9" s="356">
        <v>17546.5</v>
      </c>
      <c r="J9" s="356"/>
      <c r="K9" s="15">
        <v>17546.5</v>
      </c>
      <c r="L9" s="15">
        <v>30466.799999999999</v>
      </c>
      <c r="O9" s="14"/>
      <c r="P9" s="10"/>
      <c r="Q9" s="10"/>
    </row>
    <row r="10" spans="1:17" ht="20.149999999999999" customHeight="1" x14ac:dyDescent="0.45">
      <c r="A10" s="6" t="s">
        <v>88</v>
      </c>
      <c r="B10" s="392" t="s">
        <v>185</v>
      </c>
      <c r="C10" s="393"/>
      <c r="D10" s="393"/>
      <c r="E10" s="373"/>
      <c r="F10" s="356"/>
      <c r="G10" s="356"/>
      <c r="H10" s="356"/>
      <c r="I10" s="356">
        <v>0</v>
      </c>
      <c r="J10" s="356"/>
      <c r="K10" s="15">
        <v>0</v>
      </c>
      <c r="L10" s="15">
        <v>8845.1999999999989</v>
      </c>
      <c r="O10" s="14"/>
      <c r="P10" s="16"/>
      <c r="Q10" s="16"/>
    </row>
    <row r="11" spans="1:17" ht="20.149999999999999" customHeight="1" x14ac:dyDescent="0.45">
      <c r="A11" s="6" t="s">
        <v>88</v>
      </c>
      <c r="B11" s="367" t="s">
        <v>140</v>
      </c>
      <c r="C11" s="368"/>
      <c r="D11" s="368"/>
      <c r="E11" s="372"/>
      <c r="F11" s="361"/>
      <c r="G11" s="356"/>
      <c r="H11" s="356">
        <v>2040</v>
      </c>
      <c r="I11" s="356"/>
      <c r="J11" s="356"/>
      <c r="K11" s="356"/>
      <c r="L11" s="357"/>
      <c r="O11" s="14"/>
      <c r="P11" s="373"/>
      <c r="Q11" s="373"/>
    </row>
    <row r="12" spans="1:17" ht="20.149999999999999" customHeight="1" x14ac:dyDescent="0.45">
      <c r="A12" s="6" t="s">
        <v>88</v>
      </c>
      <c r="B12" s="385" t="s">
        <v>341</v>
      </c>
      <c r="C12" s="385"/>
      <c r="D12" s="385"/>
      <c r="E12" s="373"/>
      <c r="F12" s="356"/>
      <c r="G12" s="356"/>
      <c r="H12" s="356"/>
      <c r="I12" s="356">
        <v>2063.63</v>
      </c>
      <c r="J12" s="356"/>
      <c r="K12" s="15">
        <v>2063.63</v>
      </c>
      <c r="L12" s="15">
        <v>2109.0298600000001</v>
      </c>
      <c r="O12" s="14"/>
      <c r="P12" s="373"/>
      <c r="Q12" s="373"/>
    </row>
    <row r="13" spans="1:17" s="21" customFormat="1" ht="20.149999999999999" customHeight="1" x14ac:dyDescent="0.45">
      <c r="A13" s="6"/>
      <c r="B13" s="386" t="s">
        <v>186</v>
      </c>
      <c r="C13" s="387"/>
      <c r="D13" s="81">
        <v>0.02</v>
      </c>
      <c r="E13" s="17"/>
      <c r="F13" s="18"/>
      <c r="G13" s="39"/>
      <c r="H13" s="39"/>
      <c r="I13" s="19"/>
      <c r="J13" s="39"/>
      <c r="K13" s="19">
        <v>2044.8</v>
      </c>
      <c r="L13" s="20">
        <v>5040</v>
      </c>
      <c r="M13" s="7"/>
      <c r="N13" s="7"/>
      <c r="O13" s="14"/>
      <c r="P13" s="373"/>
      <c r="Q13" s="373"/>
    </row>
    <row r="14" spans="1:17" s="11" customFormat="1" ht="20.149999999999999" customHeight="1" thickBot="1" x14ac:dyDescent="0.5">
      <c r="A14" s="22"/>
      <c r="B14" s="396" t="s">
        <v>187</v>
      </c>
      <c r="C14" s="397"/>
      <c r="D14" s="397"/>
      <c r="E14" s="372"/>
      <c r="F14" s="361"/>
      <c r="G14" s="65">
        <v>0</v>
      </c>
      <c r="H14" s="66">
        <v>2040</v>
      </c>
      <c r="I14" s="67">
        <v>121850.13</v>
      </c>
      <c r="J14" s="361"/>
      <c r="K14" s="361">
        <v>119805.33</v>
      </c>
      <c r="L14" s="362">
        <v>288381.02986000001</v>
      </c>
      <c r="M14" s="7"/>
      <c r="N14" s="7"/>
      <c r="O14" s="14"/>
      <c r="P14" s="373"/>
      <c r="Q14" s="373"/>
    </row>
    <row r="15" spans="1:17" s="11" customFormat="1" ht="20.149999999999999" customHeight="1" thickTop="1" x14ac:dyDescent="0.45">
      <c r="A15" s="13"/>
      <c r="B15" s="369"/>
      <c r="C15" s="370"/>
      <c r="D15" s="418" t="s">
        <v>188</v>
      </c>
      <c r="E15" s="419"/>
      <c r="F15" s="420"/>
      <c r="G15" s="68">
        <v>123890.13</v>
      </c>
      <c r="H15" s="361"/>
      <c r="I15" s="361"/>
      <c r="J15" s="361"/>
      <c r="K15" s="361"/>
      <c r="L15" s="362"/>
      <c r="M15" s="7"/>
      <c r="N15" s="7"/>
      <c r="O15" s="14"/>
      <c r="P15" s="356"/>
      <c r="Q15" s="356"/>
    </row>
    <row r="16" spans="1:17" ht="20.149999999999999" customHeight="1" x14ac:dyDescent="0.45">
      <c r="A16" s="13"/>
      <c r="B16" s="369"/>
      <c r="C16" s="370"/>
      <c r="D16" s="370"/>
      <c r="E16" s="372"/>
      <c r="F16" s="23"/>
      <c r="G16" s="361"/>
      <c r="H16" s="361"/>
      <c r="I16" s="361"/>
      <c r="J16" s="361"/>
      <c r="K16" s="361"/>
      <c r="L16" s="362"/>
      <c r="M16" s="11"/>
      <c r="N16" s="11"/>
      <c r="O16" s="11"/>
      <c r="P16" s="11"/>
      <c r="Q16" s="11"/>
    </row>
    <row r="17" spans="1:17" ht="34" x14ac:dyDescent="0.45">
      <c r="A17" s="13"/>
      <c r="B17" s="369"/>
      <c r="C17" s="370"/>
      <c r="D17" s="370"/>
      <c r="E17" s="372"/>
      <c r="F17" s="247" t="s">
        <v>189</v>
      </c>
      <c r="G17" s="406" t="s">
        <v>190</v>
      </c>
      <c r="H17" s="407"/>
      <c r="I17" s="408"/>
      <c r="J17" s="361"/>
      <c r="K17" s="265" t="s">
        <v>182</v>
      </c>
      <c r="L17" s="266" t="s">
        <v>183</v>
      </c>
      <c r="M17" s="11"/>
      <c r="N17" s="11"/>
      <c r="O17" s="11"/>
      <c r="P17" s="11"/>
      <c r="Q17" s="11"/>
    </row>
    <row r="18" spans="1:17" ht="20.149999999999999" customHeight="1" x14ac:dyDescent="0.45">
      <c r="B18" s="253" t="s">
        <v>191</v>
      </c>
      <c r="C18" s="251"/>
      <c r="D18" s="251"/>
      <c r="E18" s="252"/>
      <c r="F18" s="249" t="s">
        <v>192</v>
      </c>
      <c r="G18" s="244" t="s">
        <v>193</v>
      </c>
      <c r="H18" s="245" t="s">
        <v>194</v>
      </c>
      <c r="I18" s="246" t="s">
        <v>195</v>
      </c>
      <c r="J18" s="372"/>
      <c r="K18" s="249" t="s">
        <v>195</v>
      </c>
      <c r="L18" s="12" t="s">
        <v>195</v>
      </c>
      <c r="M18" s="11" t="s">
        <v>196</v>
      </c>
      <c r="N18" s="11"/>
    </row>
    <row r="19" spans="1:17" ht="20.149999999999999" customHeight="1" x14ac:dyDescent="0.45">
      <c r="B19" s="386" t="s">
        <v>197</v>
      </c>
      <c r="C19" s="387"/>
      <c r="D19" s="387"/>
      <c r="E19" s="17"/>
      <c r="F19" s="248">
        <v>18905.41</v>
      </c>
      <c r="G19" s="286"/>
      <c r="H19" s="74">
        <v>0</v>
      </c>
      <c r="I19" s="243">
        <v>18905.41</v>
      </c>
      <c r="J19" s="26"/>
      <c r="K19" s="25">
        <v>18905.41</v>
      </c>
      <c r="L19" s="69">
        <v>30000</v>
      </c>
      <c r="M19" s="389" t="s">
        <v>198</v>
      </c>
      <c r="N19" s="390"/>
      <c r="O19" s="390"/>
      <c r="P19" s="390"/>
      <c r="Q19" s="391"/>
    </row>
    <row r="20" spans="1:17" ht="20.149999999999999" customHeight="1" x14ac:dyDescent="0.45">
      <c r="B20" s="386" t="s">
        <v>199</v>
      </c>
      <c r="C20" s="387"/>
      <c r="D20" s="387"/>
      <c r="E20" s="17"/>
      <c r="F20" s="248">
        <v>2727.75</v>
      </c>
      <c r="G20" s="250"/>
      <c r="H20" s="39">
        <v>0</v>
      </c>
      <c r="I20" s="40">
        <v>2727.75</v>
      </c>
      <c r="J20" s="26"/>
      <c r="K20" s="25">
        <v>2750</v>
      </c>
      <c r="L20" s="69">
        <v>3372.6</v>
      </c>
      <c r="M20" s="389" t="s">
        <v>200</v>
      </c>
      <c r="N20" s="390"/>
      <c r="O20" s="390"/>
      <c r="P20" s="390"/>
      <c r="Q20" s="391"/>
    </row>
    <row r="21" spans="1:17" ht="20.149999999999999" customHeight="1" x14ac:dyDescent="0.45">
      <c r="B21" s="386" t="s">
        <v>201</v>
      </c>
      <c r="C21" s="387"/>
      <c r="D21" s="387"/>
      <c r="E21" s="17"/>
      <c r="F21" s="248">
        <v>8503.2000000000007</v>
      </c>
      <c r="G21" s="250"/>
      <c r="H21" s="39">
        <v>1417.2000000000012</v>
      </c>
      <c r="I21" s="40">
        <v>7086</v>
      </c>
      <c r="J21" s="26"/>
      <c r="K21" s="25">
        <v>7375</v>
      </c>
      <c r="L21" s="69">
        <v>7700</v>
      </c>
      <c r="M21" s="389" t="s">
        <v>202</v>
      </c>
      <c r="N21" s="390"/>
      <c r="O21" s="390"/>
      <c r="P21" s="390"/>
      <c r="Q21" s="391"/>
    </row>
    <row r="22" spans="1:17" ht="20.149999999999999" customHeight="1" x14ac:dyDescent="0.45">
      <c r="A22" s="6" t="s">
        <v>88</v>
      </c>
      <c r="B22" s="386" t="s">
        <v>203</v>
      </c>
      <c r="C22" s="387"/>
      <c r="D22" s="387"/>
      <c r="E22" s="17"/>
      <c r="F22" s="248">
        <v>0</v>
      </c>
      <c r="G22" s="250"/>
      <c r="H22" s="39"/>
      <c r="I22" s="40">
        <v>0</v>
      </c>
      <c r="J22" s="26"/>
      <c r="K22" s="25">
        <v>2400</v>
      </c>
      <c r="L22" s="69">
        <v>2452.8000000000002</v>
      </c>
      <c r="M22" s="389" t="s">
        <v>204</v>
      </c>
      <c r="N22" s="390"/>
      <c r="O22" s="390"/>
      <c r="P22" s="390"/>
      <c r="Q22" s="391"/>
    </row>
    <row r="23" spans="1:17" ht="20.149999999999999" customHeight="1" x14ac:dyDescent="0.45">
      <c r="A23" s="6" t="s">
        <v>88</v>
      </c>
      <c r="B23" s="386" t="s">
        <v>167</v>
      </c>
      <c r="C23" s="387"/>
      <c r="D23" s="387"/>
      <c r="E23" s="17"/>
      <c r="F23" s="248">
        <v>18470</v>
      </c>
      <c r="G23" s="250"/>
      <c r="H23" s="39"/>
      <c r="I23" s="40">
        <v>18470</v>
      </c>
      <c r="J23" s="26"/>
      <c r="K23" s="25">
        <v>18470</v>
      </c>
      <c r="L23" s="69">
        <v>31248</v>
      </c>
      <c r="M23" s="389" t="s">
        <v>205</v>
      </c>
      <c r="N23" s="390"/>
      <c r="O23" s="390"/>
      <c r="P23" s="390"/>
      <c r="Q23" s="391"/>
    </row>
    <row r="24" spans="1:17" ht="20.149999999999999" customHeight="1" x14ac:dyDescent="0.45">
      <c r="B24" s="386" t="s">
        <v>175</v>
      </c>
      <c r="C24" s="387"/>
      <c r="D24" s="387"/>
      <c r="E24" s="17"/>
      <c r="F24" s="248">
        <v>5400</v>
      </c>
      <c r="G24" s="250"/>
      <c r="H24" s="39"/>
      <c r="I24" s="40">
        <v>5400</v>
      </c>
      <c r="J24" s="26"/>
      <c r="K24" s="25">
        <v>5400</v>
      </c>
      <c r="L24" s="69">
        <v>9072</v>
      </c>
      <c r="M24" s="389" t="s">
        <v>206</v>
      </c>
      <c r="N24" s="390"/>
      <c r="O24" s="390"/>
      <c r="P24" s="390"/>
      <c r="Q24" s="391"/>
    </row>
    <row r="25" spans="1:17" ht="20.149999999999999" customHeight="1" x14ac:dyDescent="0.45">
      <c r="A25" s="6" t="s">
        <v>88</v>
      </c>
      <c r="B25" s="386" t="s">
        <v>207</v>
      </c>
      <c r="C25" s="387"/>
      <c r="D25" s="387"/>
      <c r="E25" s="17"/>
      <c r="F25" s="248">
        <v>551.64</v>
      </c>
      <c r="G25" s="250"/>
      <c r="H25" s="39">
        <v>0</v>
      </c>
      <c r="I25" s="40">
        <v>551.64</v>
      </c>
      <c r="J25" s="26"/>
      <c r="K25" s="25">
        <v>551.64</v>
      </c>
      <c r="L25" s="69">
        <v>1200</v>
      </c>
      <c r="M25" s="389" t="s">
        <v>88</v>
      </c>
      <c r="N25" s="390"/>
      <c r="O25" s="390"/>
      <c r="P25" s="390"/>
      <c r="Q25" s="391"/>
    </row>
    <row r="26" spans="1:17" ht="20.149999999999999" customHeight="1" x14ac:dyDescent="0.45">
      <c r="A26" s="6" t="s">
        <v>88</v>
      </c>
      <c r="B26" s="386" t="s">
        <v>172</v>
      </c>
      <c r="C26" s="387"/>
      <c r="D26" s="387"/>
      <c r="E26" s="17"/>
      <c r="F26" s="248">
        <v>1080.96</v>
      </c>
      <c r="G26" s="250"/>
      <c r="H26" s="39"/>
      <c r="I26" s="40">
        <v>1080.96</v>
      </c>
      <c r="J26" s="26"/>
      <c r="K26" s="25">
        <v>1080.96</v>
      </c>
      <c r="L26" s="69">
        <v>1104.7411200000001</v>
      </c>
      <c r="M26" s="389" t="s">
        <v>208</v>
      </c>
      <c r="N26" s="390"/>
      <c r="O26" s="390"/>
      <c r="P26" s="390"/>
      <c r="Q26" s="391"/>
    </row>
    <row r="27" spans="1:17" ht="20.149999999999999" customHeight="1" x14ac:dyDescent="0.45">
      <c r="B27" s="386" t="s">
        <v>209</v>
      </c>
      <c r="C27" s="387"/>
      <c r="D27" s="387"/>
      <c r="E27" s="17"/>
      <c r="F27" s="248">
        <v>0</v>
      </c>
      <c r="G27" s="250"/>
      <c r="H27" s="39">
        <v>0</v>
      </c>
      <c r="I27" s="40">
        <v>3426</v>
      </c>
      <c r="J27" s="26"/>
      <c r="K27" s="25">
        <v>6660</v>
      </c>
      <c r="L27" s="69">
        <v>15240</v>
      </c>
      <c r="M27" s="389" t="s">
        <v>210</v>
      </c>
      <c r="N27" s="390"/>
      <c r="O27" s="390"/>
      <c r="P27" s="390"/>
      <c r="Q27" s="391"/>
    </row>
    <row r="28" spans="1:17" ht="20.149999999999999" customHeight="1" x14ac:dyDescent="0.45">
      <c r="A28" s="6" t="s">
        <v>88</v>
      </c>
      <c r="B28" s="386" t="s">
        <v>211</v>
      </c>
      <c r="C28" s="387"/>
      <c r="D28" s="387"/>
      <c r="E28" s="17"/>
      <c r="F28" s="248">
        <v>0</v>
      </c>
      <c r="G28" s="250"/>
      <c r="H28" s="39">
        <v>0</v>
      </c>
      <c r="I28" s="40">
        <v>0</v>
      </c>
      <c r="J28" s="26"/>
      <c r="K28" s="25">
        <v>666</v>
      </c>
      <c r="L28" s="69">
        <v>1524</v>
      </c>
      <c r="M28" s="389" t="s">
        <v>212</v>
      </c>
      <c r="N28" s="390"/>
      <c r="O28" s="390"/>
      <c r="P28" s="390"/>
      <c r="Q28" s="391"/>
    </row>
    <row r="29" spans="1:17" ht="20.149999999999999" customHeight="1" x14ac:dyDescent="0.45">
      <c r="A29" s="6" t="s">
        <v>88</v>
      </c>
      <c r="B29" s="386" t="s">
        <v>213</v>
      </c>
      <c r="C29" s="387"/>
      <c r="D29" s="387"/>
      <c r="E29" s="17"/>
      <c r="F29" s="248">
        <v>3426.4</v>
      </c>
      <c r="G29" s="250"/>
      <c r="H29" s="39">
        <v>0</v>
      </c>
      <c r="I29" s="40">
        <v>0</v>
      </c>
      <c r="J29" s="26"/>
      <c r="K29" s="25">
        <v>0</v>
      </c>
      <c r="L29" s="25">
        <v>10093</v>
      </c>
      <c r="M29" s="389" t="s">
        <v>214</v>
      </c>
      <c r="N29" s="390"/>
      <c r="O29" s="390"/>
      <c r="P29" s="390"/>
      <c r="Q29" s="391"/>
    </row>
    <row r="30" spans="1:17" s="11" customFormat="1" ht="20.149999999999999" customHeight="1" x14ac:dyDescent="0.45">
      <c r="A30" s="6" t="s">
        <v>88</v>
      </c>
      <c r="B30" s="386" t="s">
        <v>215</v>
      </c>
      <c r="C30" s="387"/>
      <c r="D30" s="387"/>
      <c r="E30" s="17"/>
      <c r="F30" s="248">
        <v>0</v>
      </c>
      <c r="G30" s="250"/>
      <c r="H30" s="39"/>
      <c r="I30" s="40">
        <v>0</v>
      </c>
      <c r="J30" s="26"/>
      <c r="K30" s="25">
        <v>250</v>
      </c>
      <c r="L30" s="82">
        <v>600</v>
      </c>
      <c r="M30" s="389" t="s">
        <v>216</v>
      </c>
      <c r="N30" s="390"/>
      <c r="O30" s="390"/>
      <c r="P30" s="390"/>
      <c r="Q30" s="391"/>
    </row>
    <row r="31" spans="1:17" s="11" customFormat="1" ht="20.149999999999999" customHeight="1" x14ac:dyDescent="0.45">
      <c r="A31" s="6" t="s">
        <v>88</v>
      </c>
      <c r="B31" s="386" t="s">
        <v>161</v>
      </c>
      <c r="C31" s="387"/>
      <c r="D31" s="387"/>
      <c r="E31" s="17"/>
      <c r="F31" s="248">
        <v>856.6</v>
      </c>
      <c r="G31" s="250"/>
      <c r="H31" s="39"/>
      <c r="I31" s="40">
        <v>856.6</v>
      </c>
      <c r="J31" s="26"/>
      <c r="K31" s="25">
        <v>856.6</v>
      </c>
      <c r="L31" s="82">
        <v>1200</v>
      </c>
      <c r="M31" s="389" t="s">
        <v>216</v>
      </c>
      <c r="N31" s="390"/>
      <c r="O31" s="390"/>
      <c r="P31" s="390"/>
      <c r="Q31" s="391"/>
    </row>
    <row r="32" spans="1:17" s="11" customFormat="1" ht="20.149999999999999" customHeight="1" x14ac:dyDescent="0.45">
      <c r="A32" s="6" t="s">
        <v>88</v>
      </c>
      <c r="B32" s="386" t="s">
        <v>217</v>
      </c>
      <c r="C32" s="387"/>
      <c r="D32" s="387"/>
      <c r="E32" s="17"/>
      <c r="F32" s="248">
        <v>0</v>
      </c>
      <c r="G32" s="250"/>
      <c r="H32" s="39"/>
      <c r="I32" s="40">
        <v>0</v>
      </c>
      <c r="J32" s="26"/>
      <c r="K32" s="25">
        <v>500</v>
      </c>
      <c r="L32" s="82">
        <v>1200</v>
      </c>
      <c r="M32" s="389" t="s">
        <v>216</v>
      </c>
      <c r="N32" s="390"/>
      <c r="O32" s="390"/>
      <c r="P32" s="390"/>
      <c r="Q32" s="391"/>
    </row>
    <row r="33" spans="1:17" s="21" customFormat="1" ht="20.149999999999999" customHeight="1" x14ac:dyDescent="0.45">
      <c r="A33" s="6" t="s">
        <v>88</v>
      </c>
      <c r="B33" s="386" t="s">
        <v>218</v>
      </c>
      <c r="C33" s="387"/>
      <c r="D33" s="387"/>
      <c r="E33" s="17"/>
      <c r="F33" s="248">
        <v>0</v>
      </c>
      <c r="G33" s="250"/>
      <c r="H33" s="39">
        <v>0</v>
      </c>
      <c r="I33" s="40">
        <v>0</v>
      </c>
      <c r="J33" s="26"/>
      <c r="K33" s="25">
        <v>150</v>
      </c>
      <c r="L33" s="82">
        <v>250</v>
      </c>
      <c r="M33" s="389" t="s">
        <v>216</v>
      </c>
      <c r="N33" s="390"/>
      <c r="O33" s="390"/>
      <c r="P33" s="390"/>
      <c r="Q33" s="391"/>
    </row>
    <row r="34" spans="1:17" ht="20.149999999999999" customHeight="1" x14ac:dyDescent="0.45">
      <c r="A34" s="6" t="s">
        <v>88</v>
      </c>
      <c r="B34" s="364" t="s">
        <v>219</v>
      </c>
      <c r="C34" s="365"/>
      <c r="D34" s="365"/>
      <c r="E34" s="17"/>
      <c r="F34" s="248">
        <v>66146.8</v>
      </c>
      <c r="G34" s="250">
        <v>66146.8</v>
      </c>
      <c r="H34" s="39"/>
      <c r="I34" s="40"/>
      <c r="J34" s="26"/>
      <c r="K34" s="74"/>
      <c r="L34" s="75"/>
      <c r="M34" s="76"/>
      <c r="N34" s="76"/>
      <c r="O34" s="76"/>
      <c r="P34" s="76"/>
      <c r="Q34" s="371"/>
    </row>
    <row r="35" spans="1:17" ht="20.149999999999999" customHeight="1" thickBot="1" x14ac:dyDescent="0.5">
      <c r="B35" s="421" t="s">
        <v>220</v>
      </c>
      <c r="C35" s="422"/>
      <c r="D35" s="422"/>
      <c r="E35" s="27"/>
      <c r="F35" s="28"/>
      <c r="G35" s="29">
        <v>66146.8</v>
      </c>
      <c r="H35" s="30">
        <v>1417.2000000000012</v>
      </c>
      <c r="I35" s="31">
        <v>58504.76</v>
      </c>
      <c r="J35" s="28"/>
      <c r="K35" s="32">
        <v>66015.61</v>
      </c>
      <c r="L35" s="33">
        <v>116257.14112</v>
      </c>
      <c r="M35" s="79"/>
      <c r="N35" s="79"/>
      <c r="O35" s="79"/>
      <c r="P35" s="79"/>
      <c r="Q35" s="79"/>
    </row>
    <row r="36" spans="1:17" ht="20.149999999999999" customHeight="1" thickTop="1" thickBot="1" x14ac:dyDescent="0.5">
      <c r="B36" s="364" t="s">
        <v>221</v>
      </c>
      <c r="C36" s="254"/>
      <c r="D36" s="415" t="s">
        <v>222</v>
      </c>
      <c r="E36" s="416"/>
      <c r="F36" s="417"/>
      <c r="G36" s="34">
        <v>126068.76000000001</v>
      </c>
      <c r="H36" s="35"/>
      <c r="I36" s="36">
        <v>0.48013703391206886</v>
      </c>
      <c r="J36" s="35"/>
      <c r="K36" s="36">
        <v>0.55102398198811353</v>
      </c>
      <c r="L36" s="37">
        <v>0.40313727007785227</v>
      </c>
      <c r="M36" s="79"/>
      <c r="N36" s="79"/>
      <c r="O36" s="79"/>
      <c r="P36" s="79"/>
      <c r="Q36" s="79"/>
    </row>
    <row r="37" spans="1:17" ht="20.149999999999999" customHeight="1" thickTop="1" x14ac:dyDescent="0.45">
      <c r="B37" s="396" t="s">
        <v>223</v>
      </c>
      <c r="C37" s="397"/>
      <c r="D37" s="397"/>
      <c r="E37" s="372"/>
      <c r="F37" s="361"/>
      <c r="G37" s="361"/>
      <c r="H37" s="361"/>
      <c r="I37" s="361">
        <v>63345.37</v>
      </c>
      <c r="J37" s="361"/>
      <c r="K37" s="361">
        <v>53789.72</v>
      </c>
      <c r="L37" s="362">
        <v>172123.88874000002</v>
      </c>
      <c r="M37" s="79"/>
      <c r="N37" s="79"/>
      <c r="O37" s="79"/>
      <c r="P37" s="79"/>
      <c r="Q37" s="79"/>
    </row>
    <row r="38" spans="1:17" s="21" customFormat="1" ht="20.149999999999999" customHeight="1" x14ac:dyDescent="0.45">
      <c r="A38" s="6"/>
      <c r="B38" s="366" t="s">
        <v>224</v>
      </c>
      <c r="C38" s="9"/>
      <c r="D38" s="9"/>
      <c r="E38" s="8"/>
      <c r="F38" s="358"/>
      <c r="G38" s="358"/>
      <c r="H38" s="358"/>
      <c r="I38" s="156">
        <v>5.2787808333333339E-2</v>
      </c>
      <c r="J38" s="358"/>
      <c r="K38" s="156">
        <v>4.4824766666666668E-2</v>
      </c>
      <c r="L38" s="38">
        <v>0.14343657395000001</v>
      </c>
      <c r="M38" s="73"/>
      <c r="N38" s="73"/>
      <c r="O38" s="73"/>
      <c r="P38" s="73"/>
      <c r="Q38" s="73"/>
    </row>
    <row r="39" spans="1:17" s="21" customFormat="1" ht="20.149999999999999" customHeight="1" x14ac:dyDescent="0.45">
      <c r="A39" s="22"/>
      <c r="B39" s="411" t="s">
        <v>225</v>
      </c>
      <c r="C39" s="412"/>
      <c r="D39" s="412"/>
      <c r="E39" s="238"/>
      <c r="F39" s="312"/>
      <c r="G39" s="312"/>
      <c r="H39" s="312"/>
      <c r="I39" s="312">
        <v>2040</v>
      </c>
      <c r="J39" s="356"/>
      <c r="K39" s="356">
        <v>2040</v>
      </c>
      <c r="L39" s="357">
        <v>0</v>
      </c>
      <c r="M39" s="73"/>
      <c r="N39" s="73"/>
      <c r="O39" s="73"/>
      <c r="P39" s="73"/>
      <c r="Q39" s="73"/>
    </row>
    <row r="40" spans="1:17" s="21" customFormat="1" ht="20.149999999999999" customHeight="1" x14ac:dyDescent="0.45">
      <c r="A40" s="22"/>
      <c r="B40" s="386" t="s">
        <v>226</v>
      </c>
      <c r="C40" s="387"/>
      <c r="D40" s="387"/>
      <c r="E40" s="373"/>
      <c r="F40" s="39"/>
      <c r="G40" s="39"/>
      <c r="H40" s="39"/>
      <c r="I40" s="39">
        <v>1417.2000000000012</v>
      </c>
      <c r="J40" s="39"/>
      <c r="K40" s="163">
        <v>1020</v>
      </c>
      <c r="L40" s="40">
        <v>0</v>
      </c>
      <c r="M40" s="409"/>
      <c r="N40" s="410"/>
      <c r="O40" s="410"/>
      <c r="P40" s="410"/>
      <c r="Q40" s="410"/>
    </row>
    <row r="41" spans="1:17" s="21" customFormat="1" ht="20.149999999999999" customHeight="1" x14ac:dyDescent="0.45">
      <c r="A41" s="22"/>
      <c r="B41" s="386" t="s">
        <v>227</v>
      </c>
      <c r="C41" s="387"/>
      <c r="D41" s="387"/>
      <c r="E41" s="373"/>
      <c r="F41" s="35"/>
      <c r="G41" s="35"/>
      <c r="H41" s="35"/>
      <c r="I41" s="240">
        <v>0.69470588235294173</v>
      </c>
      <c r="J41" s="35"/>
      <c r="K41" s="119">
        <v>0.5</v>
      </c>
      <c r="L41" s="119">
        <v>0.5</v>
      </c>
      <c r="M41" s="389"/>
      <c r="N41" s="390"/>
      <c r="O41" s="390"/>
      <c r="P41" s="390"/>
      <c r="Q41" s="391"/>
    </row>
    <row r="42" spans="1:17" s="11" customFormat="1" ht="20.149999999999999" customHeight="1" x14ac:dyDescent="0.45">
      <c r="A42" s="13"/>
      <c r="B42" s="396" t="s">
        <v>228</v>
      </c>
      <c r="C42" s="397"/>
      <c r="D42" s="397"/>
      <c r="E42" s="372"/>
      <c r="F42" s="239"/>
      <c r="G42" s="239"/>
      <c r="H42" s="239"/>
      <c r="I42" s="361">
        <v>63968.17</v>
      </c>
      <c r="J42" s="361"/>
      <c r="K42" s="361">
        <v>54809.72</v>
      </c>
      <c r="L42" s="362">
        <v>172123.88874000002</v>
      </c>
      <c r="M42" s="370"/>
      <c r="N42" s="370"/>
      <c r="O42" s="370"/>
      <c r="P42" s="370"/>
      <c r="Q42" s="370"/>
    </row>
    <row r="43" spans="1:17" s="11" customFormat="1" ht="20.149999999999999" customHeight="1" x14ac:dyDescent="0.45">
      <c r="A43" s="13"/>
      <c r="B43" s="367" t="s">
        <v>229</v>
      </c>
      <c r="C43" s="370"/>
      <c r="D43" s="370"/>
      <c r="E43" s="372"/>
      <c r="F43" s="239"/>
      <c r="G43" s="239"/>
      <c r="H43" s="239"/>
      <c r="I43" s="242">
        <v>5.330680833333333E-2</v>
      </c>
      <c r="J43" s="242"/>
      <c r="K43" s="242">
        <v>4.5674766666666665E-2</v>
      </c>
      <c r="L43" s="313">
        <v>0.14343657395000001</v>
      </c>
      <c r="M43" s="370"/>
      <c r="N43" s="370"/>
      <c r="O43" s="370"/>
      <c r="P43" s="370"/>
      <c r="Q43" s="370"/>
    </row>
    <row r="44" spans="1:17" s="21" customFormat="1" ht="20.149999999999999" customHeight="1" x14ac:dyDescent="0.45">
      <c r="A44" s="22"/>
      <c r="B44" s="386" t="s">
        <v>230</v>
      </c>
      <c r="C44" s="387"/>
      <c r="D44" s="387"/>
      <c r="E44" s="17"/>
      <c r="F44" s="39"/>
      <c r="G44" s="39"/>
      <c r="H44" s="39"/>
      <c r="I44" s="39">
        <v>39000</v>
      </c>
      <c r="J44" s="39"/>
      <c r="K44" s="39">
        <v>39000</v>
      </c>
      <c r="L44" s="40">
        <v>47821</v>
      </c>
      <c r="M44" s="80" t="s">
        <v>231</v>
      </c>
      <c r="N44" s="80"/>
      <c r="O44" s="80"/>
      <c r="P44" s="80"/>
      <c r="Q44" s="80"/>
    </row>
    <row r="45" spans="1:17" s="21" customFormat="1" ht="20.149999999999999" customHeight="1" x14ac:dyDescent="0.45">
      <c r="A45" s="22"/>
      <c r="B45" s="394" t="s">
        <v>232</v>
      </c>
      <c r="C45" s="395"/>
      <c r="D45" s="395"/>
      <c r="E45" s="372"/>
      <c r="F45" s="361"/>
      <c r="G45" s="361"/>
      <c r="H45" s="361"/>
      <c r="I45" s="361">
        <v>24968.17</v>
      </c>
      <c r="J45" s="361"/>
      <c r="K45" s="361">
        <v>15809.720000000001</v>
      </c>
      <c r="L45" s="362">
        <v>124302.88874000002</v>
      </c>
      <c r="M45" s="11"/>
      <c r="N45" s="11"/>
      <c r="O45" s="11"/>
      <c r="P45" s="11"/>
      <c r="Q45" s="11"/>
    </row>
    <row r="46" spans="1:17" s="21" customFormat="1" ht="20.149999999999999" customHeight="1" x14ac:dyDescent="0.45">
      <c r="A46" s="22"/>
      <c r="B46" s="392" t="s">
        <v>233</v>
      </c>
      <c r="C46" s="393"/>
      <c r="D46" s="393"/>
      <c r="E46" s="373"/>
      <c r="F46" s="41"/>
      <c r="G46" s="41"/>
      <c r="H46" s="41"/>
      <c r="I46" s="41">
        <v>1.6402094871794872</v>
      </c>
      <c r="J46" s="41"/>
      <c r="K46" s="41">
        <v>1.405377435897436</v>
      </c>
      <c r="L46" s="42">
        <v>3.5993368758495228</v>
      </c>
      <c r="M46" s="7"/>
      <c r="N46" s="7"/>
      <c r="O46" s="7"/>
      <c r="P46" s="7"/>
      <c r="Q46" s="7"/>
    </row>
    <row r="47" spans="1:17" s="21" customFormat="1" ht="20.149999999999999" customHeight="1" x14ac:dyDescent="0.45">
      <c r="A47" s="22"/>
      <c r="B47" s="392" t="s">
        <v>234</v>
      </c>
      <c r="C47" s="393"/>
      <c r="D47" s="393"/>
      <c r="E47" s="373"/>
      <c r="F47" s="16"/>
      <c r="G47" s="16"/>
      <c r="H47" s="16"/>
      <c r="I47" s="16">
        <v>5.9448023809523805E-2</v>
      </c>
      <c r="J47" s="16"/>
      <c r="K47" s="16">
        <v>3.7642190476190482E-2</v>
      </c>
      <c r="L47" s="43">
        <v>0.29595925890476193</v>
      </c>
      <c r="M47" s="7"/>
      <c r="N47" s="7"/>
      <c r="O47" s="7"/>
      <c r="P47" s="7"/>
      <c r="Q47" s="7"/>
    </row>
    <row r="48" spans="1:17" s="21" customFormat="1" ht="20.149999999999999" customHeight="1" x14ac:dyDescent="0.45">
      <c r="A48" s="22"/>
      <c r="B48" s="400" t="s">
        <v>235</v>
      </c>
      <c r="C48" s="401"/>
      <c r="D48" s="401"/>
      <c r="E48" s="8"/>
      <c r="F48" s="44"/>
      <c r="G48" s="44"/>
      <c r="H48" s="44"/>
      <c r="I48" s="44">
        <v>5.9448023809523805E-2</v>
      </c>
      <c r="J48" s="44"/>
      <c r="K48" s="44">
        <v>3.7642190476190482E-2</v>
      </c>
      <c r="L48" s="45">
        <v>0.29595925890476193</v>
      </c>
      <c r="M48" s="7"/>
      <c r="N48" s="7"/>
      <c r="O48" s="7"/>
      <c r="P48" s="7"/>
      <c r="Q48" s="7"/>
    </row>
    <row r="49" spans="1:17" s="21" customFormat="1" ht="20.149999999999999" customHeight="1" x14ac:dyDescent="0.45">
      <c r="A49" s="22"/>
      <c r="B49" s="370"/>
      <c r="C49" s="370"/>
      <c r="D49" s="370"/>
      <c r="E49" s="372"/>
      <c r="F49" s="361"/>
      <c r="G49" s="361"/>
      <c r="H49" s="361"/>
      <c r="I49" s="361"/>
      <c r="J49" s="361"/>
      <c r="K49" s="361"/>
      <c r="L49" s="361"/>
      <c r="M49" s="11"/>
      <c r="N49" s="11"/>
      <c r="O49" s="11"/>
      <c r="P49" s="11"/>
      <c r="Q49" s="11"/>
    </row>
    <row r="50" spans="1:17" s="21" customFormat="1" ht="20.149999999999999" customHeight="1" x14ac:dyDescent="0.45">
      <c r="A50" s="22"/>
      <c r="B50" s="414" t="s">
        <v>236</v>
      </c>
      <c r="C50" s="414"/>
      <c r="D50" s="11"/>
      <c r="E50" s="11"/>
      <c r="F50" s="11"/>
      <c r="G50" s="370" t="s">
        <v>178</v>
      </c>
      <c r="H50" s="370"/>
      <c r="I50" s="83">
        <v>1200000</v>
      </c>
      <c r="J50" s="370"/>
      <c r="K50" s="372"/>
      <c r="L50" s="361"/>
      <c r="M50" s="361"/>
      <c r="N50" s="361"/>
      <c r="O50" s="361"/>
      <c r="P50" s="361"/>
      <c r="Q50" s="361"/>
    </row>
    <row r="51" spans="1:17" ht="20.149999999999999" customHeight="1" x14ac:dyDescent="0.45">
      <c r="A51" s="22"/>
      <c r="B51" s="413" t="s">
        <v>237</v>
      </c>
      <c r="C51" s="413"/>
      <c r="D51" s="47">
        <v>0.35</v>
      </c>
      <c r="E51" s="16"/>
      <c r="F51" s="16"/>
      <c r="G51" s="46" t="s">
        <v>238</v>
      </c>
      <c r="H51" s="46"/>
      <c r="I51" s="356">
        <v>0</v>
      </c>
      <c r="J51" s="371"/>
      <c r="K51" s="373"/>
      <c r="L51" s="361"/>
      <c r="M51" s="361"/>
      <c r="N51" s="361"/>
      <c r="O51" s="361"/>
      <c r="P51" s="361"/>
      <c r="Q51" s="361"/>
    </row>
    <row r="52" spans="1:17" ht="20.149999999999999" customHeight="1" x14ac:dyDescent="0.45">
      <c r="B52" s="413" t="s">
        <v>239</v>
      </c>
      <c r="C52" s="413"/>
      <c r="D52" s="355">
        <v>780000</v>
      </c>
      <c r="E52" s="356"/>
      <c r="F52" s="16"/>
      <c r="G52" s="46" t="s">
        <v>240</v>
      </c>
      <c r="H52" s="46"/>
      <c r="I52" s="356">
        <v>0</v>
      </c>
      <c r="J52" s="371"/>
      <c r="K52" s="373"/>
      <c r="L52" s="361"/>
      <c r="M52" s="361"/>
      <c r="N52" s="361"/>
      <c r="O52" s="361"/>
      <c r="P52" s="361"/>
      <c r="Q52" s="361"/>
    </row>
    <row r="53" spans="1:17" ht="20.149999999999999" customHeight="1" x14ac:dyDescent="0.45">
      <c r="B53" s="413" t="s">
        <v>241</v>
      </c>
      <c r="C53" s="413"/>
      <c r="D53" s="48">
        <v>0.05</v>
      </c>
      <c r="E53" s="242"/>
      <c r="F53" s="356"/>
      <c r="G53" s="46" t="s">
        <v>242</v>
      </c>
      <c r="H53" s="46"/>
      <c r="I53" s="356">
        <v>0</v>
      </c>
      <c r="J53" s="371"/>
      <c r="K53" s="373"/>
      <c r="L53" s="361"/>
      <c r="M53" s="361"/>
      <c r="N53" s="361"/>
      <c r="O53" s="361"/>
      <c r="P53" s="361"/>
      <c r="Q53" s="361"/>
    </row>
    <row r="54" spans="1:17" ht="20.149999999999999" customHeight="1" thickBot="1" x14ac:dyDescent="0.5">
      <c r="B54" s="413" t="s">
        <v>243</v>
      </c>
      <c r="C54" s="413"/>
      <c r="D54" s="49">
        <v>1000</v>
      </c>
      <c r="E54" s="373"/>
      <c r="F54" s="242"/>
      <c r="G54" s="398"/>
      <c r="H54" s="399"/>
      <c r="I54" s="118"/>
      <c r="J54" s="371"/>
      <c r="K54" s="373"/>
      <c r="L54" s="361"/>
      <c r="M54" s="361"/>
      <c r="N54" s="361"/>
      <c r="O54" s="361"/>
      <c r="P54" s="361"/>
      <c r="Q54" s="361"/>
    </row>
    <row r="55" spans="1:17" ht="20.149999999999999" customHeight="1" thickTop="1" x14ac:dyDescent="0.45">
      <c r="B55" s="413" t="s">
        <v>244</v>
      </c>
      <c r="C55" s="413"/>
      <c r="D55" s="49">
        <v>24</v>
      </c>
      <c r="E55" s="373"/>
      <c r="F55" s="373"/>
      <c r="G55" s="370" t="s">
        <v>245</v>
      </c>
      <c r="H55" s="370"/>
      <c r="I55" s="361">
        <v>1200000</v>
      </c>
      <c r="J55" s="371"/>
      <c r="K55" s="373"/>
      <c r="L55" s="361"/>
      <c r="M55" s="361"/>
      <c r="N55" s="361"/>
      <c r="O55" s="361"/>
      <c r="P55" s="356"/>
      <c r="Q55" s="373"/>
    </row>
    <row r="56" spans="1:17" ht="20.149999999999999" customHeight="1" x14ac:dyDescent="0.45">
      <c r="B56" s="371"/>
      <c r="C56" s="371"/>
      <c r="D56" s="371"/>
      <c r="E56" s="373"/>
      <c r="F56" s="373"/>
      <c r="G56" s="371"/>
      <c r="H56" s="371"/>
      <c r="I56" s="373"/>
      <c r="J56" s="361"/>
      <c r="K56" s="361"/>
      <c r="L56" s="356"/>
      <c r="M56" s="356"/>
    </row>
    <row r="57" spans="1:17" ht="20.149999999999999" customHeight="1" x14ac:dyDescent="0.45">
      <c r="A57" s="7"/>
      <c r="E57" s="7"/>
    </row>
    <row r="58" spans="1:17" ht="20.149999999999999" customHeight="1" x14ac:dyDescent="0.45">
      <c r="A58" s="7"/>
      <c r="E58" s="7"/>
    </row>
    <row r="59" spans="1:17" ht="20.149999999999999" customHeight="1" x14ac:dyDescent="0.45">
      <c r="A59" s="7"/>
      <c r="E59" s="7"/>
    </row>
    <row r="60" spans="1:17" ht="20.149999999999999" customHeight="1" x14ac:dyDescent="0.45">
      <c r="A60" s="7"/>
      <c r="E60" s="7"/>
    </row>
    <row r="61" spans="1:17" ht="20.149999999999999" customHeight="1" x14ac:dyDescent="0.45">
      <c r="A61" s="7"/>
      <c r="E61" s="7"/>
    </row>
    <row r="62" spans="1:17" ht="20.149999999999999" customHeight="1" x14ac:dyDescent="0.45">
      <c r="A62" s="7"/>
      <c r="E62" s="7"/>
    </row>
    <row r="63" spans="1:17" ht="20.149999999999999" customHeight="1" x14ac:dyDescent="0.45">
      <c r="A63" s="7"/>
      <c r="E63" s="7"/>
    </row>
    <row r="64" spans="1:17" ht="20.149999999999999" customHeight="1" x14ac:dyDescent="0.45">
      <c r="A64" s="7"/>
      <c r="E64" s="7"/>
    </row>
    <row r="65" spans="1:5" ht="20.149999999999999" customHeight="1" x14ac:dyDescent="0.45">
      <c r="A65" s="7"/>
      <c r="E65" s="7"/>
    </row>
    <row r="66" spans="1:5" ht="20.149999999999999" customHeight="1" x14ac:dyDescent="0.45">
      <c r="A66" s="7"/>
      <c r="E66" s="7"/>
    </row>
    <row r="67" spans="1:5" ht="20.149999999999999" customHeight="1" x14ac:dyDescent="0.45">
      <c r="A67" s="7"/>
      <c r="E67" s="7"/>
    </row>
    <row r="68" spans="1:5" ht="20.149999999999999" customHeight="1" x14ac:dyDescent="0.45">
      <c r="A68" s="7"/>
      <c r="E68" s="7"/>
    </row>
    <row r="69" spans="1:5" ht="20.149999999999999" customHeight="1" x14ac:dyDescent="0.45">
      <c r="A69" s="7"/>
      <c r="E69" s="7"/>
    </row>
    <row r="70" spans="1:5" ht="20.149999999999999" customHeight="1" x14ac:dyDescent="0.45">
      <c r="A70" s="7"/>
      <c r="E70" s="7"/>
    </row>
    <row r="71" spans="1:5" ht="20.149999999999999" customHeight="1" x14ac:dyDescent="0.45">
      <c r="A71" s="7"/>
      <c r="E71" s="7"/>
    </row>
    <row r="72" spans="1:5" ht="20.149999999999999" customHeight="1" x14ac:dyDescent="0.45">
      <c r="A72" s="7"/>
      <c r="E72" s="7"/>
    </row>
    <row r="73" spans="1:5" ht="20.149999999999999" customHeight="1" x14ac:dyDescent="0.45">
      <c r="A73" s="7"/>
      <c r="E73" s="7"/>
    </row>
    <row r="74" spans="1:5" ht="20.149999999999999" customHeight="1" x14ac:dyDescent="0.45">
      <c r="A74" s="7"/>
      <c r="E74" s="7"/>
    </row>
    <row r="75" spans="1:5" ht="20.149999999999999" customHeight="1" x14ac:dyDescent="0.45">
      <c r="A75" s="7"/>
      <c r="E75" s="7"/>
    </row>
    <row r="76" spans="1:5" ht="20.149999999999999" customHeight="1" x14ac:dyDescent="0.45">
      <c r="A76" s="7"/>
      <c r="E76" s="7"/>
    </row>
    <row r="77" spans="1:5" ht="20.149999999999999" customHeight="1" x14ac:dyDescent="0.45">
      <c r="A77" s="7"/>
      <c r="E77" s="7"/>
    </row>
    <row r="78" spans="1:5" ht="20.149999999999999" customHeight="1" x14ac:dyDescent="0.45">
      <c r="A78" s="7"/>
      <c r="E78" s="7"/>
    </row>
    <row r="79" spans="1:5" ht="20.149999999999999" customHeight="1" x14ac:dyDescent="0.45">
      <c r="A79" s="7"/>
      <c r="E79" s="7"/>
    </row>
    <row r="80" spans="1:5" ht="20.149999999999999" customHeight="1" x14ac:dyDescent="0.45">
      <c r="A80" s="7"/>
      <c r="E80" s="7"/>
    </row>
    <row r="81" spans="1:5" ht="20.149999999999999" customHeight="1" x14ac:dyDescent="0.45">
      <c r="A81" s="7"/>
      <c r="E81" s="7"/>
    </row>
    <row r="82" spans="1:5" ht="20.149999999999999" customHeight="1" x14ac:dyDescent="0.45">
      <c r="A82" s="7"/>
      <c r="E82" s="7"/>
    </row>
    <row r="83" spans="1:5" ht="20.149999999999999" customHeight="1" x14ac:dyDescent="0.45">
      <c r="A83" s="7"/>
      <c r="E83" s="7"/>
    </row>
    <row r="84" spans="1:5" ht="20.149999999999999" customHeight="1" x14ac:dyDescent="0.45">
      <c r="A84" s="7"/>
      <c r="E84" s="7"/>
    </row>
    <row r="85" spans="1:5" ht="20.149999999999999" customHeight="1" x14ac:dyDescent="0.45">
      <c r="A85" s="7"/>
      <c r="E85" s="7"/>
    </row>
    <row r="86" spans="1:5" ht="20.149999999999999" customHeight="1" x14ac:dyDescent="0.45">
      <c r="A86" s="7"/>
      <c r="E86" s="7"/>
    </row>
    <row r="87" spans="1:5" ht="20.149999999999999" customHeight="1" x14ac:dyDescent="0.45">
      <c r="A87" s="7"/>
      <c r="E87" s="7"/>
    </row>
    <row r="88" spans="1:5" ht="20.149999999999999" customHeight="1" x14ac:dyDescent="0.45">
      <c r="A88" s="7"/>
      <c r="E88" s="7"/>
    </row>
    <row r="89" spans="1:5" ht="20.149999999999999" customHeight="1" x14ac:dyDescent="0.45">
      <c r="A89" s="7"/>
      <c r="E89" s="7"/>
    </row>
    <row r="90" spans="1:5" ht="20.149999999999999" customHeight="1" x14ac:dyDescent="0.45">
      <c r="A90" s="7"/>
      <c r="E90" s="7"/>
    </row>
    <row r="91" spans="1:5" ht="20.149999999999999" customHeight="1" x14ac:dyDescent="0.45">
      <c r="A91" s="7"/>
      <c r="E91" s="7"/>
    </row>
  </sheetData>
  <mergeCells count="65">
    <mergeCell ref="M33:Q33"/>
    <mergeCell ref="B35:D35"/>
    <mergeCell ref="M32:Q32"/>
    <mergeCell ref="M24:Q24"/>
    <mergeCell ref="M25:Q25"/>
    <mergeCell ref="M26:Q26"/>
    <mergeCell ref="M27:Q27"/>
    <mergeCell ref="D36:F36"/>
    <mergeCell ref="D15:F15"/>
    <mergeCell ref="B30:D30"/>
    <mergeCell ref="B31:D31"/>
    <mergeCell ref="B32:D32"/>
    <mergeCell ref="B33:D33"/>
    <mergeCell ref="B27:D27"/>
    <mergeCell ref="B26:D26"/>
    <mergeCell ref="B55:C55"/>
    <mergeCell ref="B45:D45"/>
    <mergeCell ref="B41:D41"/>
    <mergeCell ref="B40:D40"/>
    <mergeCell ref="B42:D42"/>
    <mergeCell ref="B52:C52"/>
    <mergeCell ref="B47:D47"/>
    <mergeCell ref="B46:D46"/>
    <mergeCell ref="B44:D44"/>
    <mergeCell ref="B53:C53"/>
    <mergeCell ref="B54:C54"/>
    <mergeCell ref="B37:D37"/>
    <mergeCell ref="M40:Q40"/>
    <mergeCell ref="M41:Q41"/>
    <mergeCell ref="B39:D39"/>
    <mergeCell ref="B51:C51"/>
    <mergeCell ref="B50:C50"/>
    <mergeCell ref="G54:H54"/>
    <mergeCell ref="B48:D48"/>
    <mergeCell ref="P2:Q2"/>
    <mergeCell ref="M28:Q28"/>
    <mergeCell ref="M29:Q29"/>
    <mergeCell ref="B4:L4"/>
    <mergeCell ref="B6:D6"/>
    <mergeCell ref="B7:D7"/>
    <mergeCell ref="M21:Q21"/>
    <mergeCell ref="M22:Q22"/>
    <mergeCell ref="M23:Q23"/>
    <mergeCell ref="B28:D28"/>
    <mergeCell ref="B29:D29"/>
    <mergeCell ref="G17:I17"/>
    <mergeCell ref="M30:Q30"/>
    <mergeCell ref="M31:Q31"/>
    <mergeCell ref="P3:Q3"/>
    <mergeCell ref="M19:Q19"/>
    <mergeCell ref="M20:Q20"/>
    <mergeCell ref="P8:Q8"/>
    <mergeCell ref="B10:D10"/>
    <mergeCell ref="B8:D8"/>
    <mergeCell ref="B9:D9"/>
    <mergeCell ref="B20:D20"/>
    <mergeCell ref="B13:C13"/>
    <mergeCell ref="B14:D14"/>
    <mergeCell ref="B19:D19"/>
    <mergeCell ref="B12:D12"/>
    <mergeCell ref="B24:D24"/>
    <mergeCell ref="B25:D25"/>
    <mergeCell ref="B22:D22"/>
    <mergeCell ref="B23:D23"/>
    <mergeCell ref="B21:D21"/>
  </mergeCells>
  <conditionalFormatting sqref="A19:A34">
    <cfRule type="cellIs" dxfId="97" priority="125" operator="equal">
      <formula>"Hide"</formula>
    </cfRule>
  </conditionalFormatting>
  <conditionalFormatting sqref="K19">
    <cfRule type="cellIs" dxfId="96" priority="120" operator="equal">
      <formula>$I$19</formula>
    </cfRule>
  </conditionalFormatting>
  <conditionalFormatting sqref="K9:K10 K22:K26 K30:K33">
    <cfRule type="cellIs" dxfId="95" priority="113" operator="equal">
      <formula>I9</formula>
    </cfRule>
  </conditionalFormatting>
  <conditionalFormatting sqref="K12">
    <cfRule type="cellIs" dxfId="94" priority="38" operator="equal">
      <formula>I12</formula>
    </cfRule>
  </conditionalFormatting>
  <conditionalFormatting sqref="M24:Q24">
    <cfRule type="cellIs" dxfId="93" priority="22" operator="equal">
      <formula>"Explain $0 Balance"</formula>
    </cfRule>
  </conditionalFormatting>
  <conditionalFormatting sqref="M20:Q20">
    <cfRule type="cellIs" dxfId="92" priority="21" operator="equal">
      <formula>"Explain $0 Balance"</formula>
    </cfRule>
  </conditionalFormatting>
  <conditionalFormatting sqref="M21:Q21">
    <cfRule type="cellIs" dxfId="91" priority="20" operator="equal">
      <formula>"Explain $0 Balance"</formula>
    </cfRule>
  </conditionalFormatting>
  <conditionalFormatting sqref="A6:A12">
    <cfRule type="cellIs" dxfId="90" priority="16" operator="equal">
      <formula>"HIDE"</formula>
    </cfRule>
  </conditionalFormatting>
  <conditionalFormatting sqref="F19">
    <cfRule type="cellIs" dxfId="89" priority="13" operator="notEqual">
      <formula>SUM($G$19:$I$19)</formula>
    </cfRule>
  </conditionalFormatting>
  <conditionalFormatting sqref="L12">
    <cfRule type="cellIs" dxfId="88" priority="262" operator="equal">
      <formula>K12*(1+#REF!)</formula>
    </cfRule>
  </conditionalFormatting>
  <conditionalFormatting sqref="L10">
    <cfRule type="cellIs" dxfId="87" priority="265" operator="equal">
      <formula>K10*(1+#REF!)</formula>
    </cfRule>
  </conditionalFormatting>
  <conditionalFormatting sqref="K29">
    <cfRule type="cellIs" dxfId="86" priority="316" operator="equal">
      <formula>K14*#REF!</formula>
    </cfRule>
  </conditionalFormatting>
  <conditionalFormatting sqref="L29">
    <cfRule type="cellIs" dxfId="85" priority="317" operator="equal">
      <formula>L14*#REF!</formula>
    </cfRule>
  </conditionalFormatting>
  <conditionalFormatting sqref="I50">
    <cfRule type="cellIs" dxfId="84" priority="319" operator="equal">
      <formula>#REF!</formula>
    </cfRule>
  </conditionalFormatting>
  <conditionalFormatting sqref="L22 L24 L30:L33 L26:L27">
    <cfRule type="cellIs" dxfId="83" priority="321" operator="equal">
      <formula>K22*(1+#REF!)</formula>
    </cfRule>
  </conditionalFormatting>
  <conditionalFormatting sqref="L23">
    <cfRule type="cellIs" dxfId="82" priority="329" operator="equal">
      <formula>K23*(1+#REF!)</formula>
    </cfRule>
  </conditionalFormatting>
  <conditionalFormatting sqref="L25">
    <cfRule type="cellIs" dxfId="81" priority="330" operator="equal">
      <formula>K25*(1+#REF!)</formula>
    </cfRule>
  </conditionalFormatting>
  <conditionalFormatting sqref="L9">
    <cfRule type="cellIs" dxfId="80" priority="332" operator="equal">
      <formula>K9*(1+#REF!)</formula>
    </cfRule>
  </conditionalFormatting>
  <conditionalFormatting sqref="L21">
    <cfRule type="cellIs" dxfId="79" priority="333" operator="equal">
      <formula>K21*(1+#REF!)</formula>
    </cfRule>
  </conditionalFormatting>
  <conditionalFormatting sqref="L20">
    <cfRule type="cellIs" dxfId="78" priority="334" operator="equal">
      <formula>K20*(1+#REF!)</formula>
    </cfRule>
  </conditionalFormatting>
  <conditionalFormatting sqref="K28">
    <cfRule type="cellIs" dxfId="77" priority="335" operator="equal">
      <formula>$K$27*#REF!</formula>
    </cfRule>
  </conditionalFormatting>
  <conditionalFormatting sqref="L28">
    <cfRule type="cellIs" dxfId="76" priority="336" operator="equal">
      <formula>L27*#REF!</formula>
    </cfRule>
  </conditionalFormatting>
  <conditionalFormatting sqref="K20">
    <cfRule type="cellIs" dxfId="75" priority="338" operator="equal">
      <formula>#REF!</formula>
    </cfRule>
  </conditionalFormatting>
  <conditionalFormatting sqref="K21">
    <cfRule type="cellIs" dxfId="74" priority="339" operator="equal">
      <formula>#REF!</formula>
    </cfRule>
  </conditionalFormatting>
  <conditionalFormatting sqref="K27">
    <cfRule type="cellIs" dxfId="73" priority="340" operator="equal">
      <formula>#REF!</formula>
    </cfRule>
  </conditionalFormatting>
  <conditionalFormatting sqref="M19:Q19">
    <cfRule type="cellIs" dxfId="72" priority="341" operator="equal">
      <formula>#REF!</formula>
    </cfRule>
    <cfRule type="cellIs" dxfId="71" priority="342" operator="equal">
      <formula>#REF!</formula>
    </cfRule>
    <cfRule type="cellIs" dxfId="70" priority="343" operator="equal">
      <formula>"Explain $0 Balance"</formula>
    </cfRule>
    <cfRule type="cellIs" dxfId="69" priority="344" operator="equal">
      <formula>"&lt;-- Call the Tax Office"</formula>
    </cfRule>
  </conditionalFormatting>
  <conditionalFormatting sqref="M22:Q22">
    <cfRule type="cellIs" dxfId="68" priority="345" operator="equal">
      <formula>#REF!</formula>
    </cfRule>
  </conditionalFormatting>
  <conditionalFormatting sqref="M20:Q21">
    <cfRule type="cellIs" dxfId="67" priority="346" operator="equal">
      <formula>#REF!</formula>
    </cfRule>
    <cfRule type="cellIs" dxfId="66" priority="347" operator="equal">
      <formula>#REF!</formula>
    </cfRule>
  </conditionalFormatting>
  <conditionalFormatting sqref="M23:Q26 M28:Q33">
    <cfRule type="cellIs" dxfId="65" priority="348" operator="equal">
      <formula>#REF!</formula>
    </cfRule>
  </conditionalFormatting>
  <conditionalFormatting sqref="M27:Q27">
    <cfRule type="cellIs" dxfId="64" priority="350" operator="equal">
      <formula>"Explain $0 Balance"</formula>
    </cfRule>
    <cfRule type="cellIs" dxfId="63" priority="351" operator="equal">
      <formula>#REF!</formula>
    </cfRule>
    <cfRule type="cellIs" dxfId="62" priority="352" operator="equal">
      <formula>#REF!</formula>
    </cfRule>
  </conditionalFormatting>
  <conditionalFormatting sqref="L19">
    <cfRule type="cellIs" dxfId="61" priority="355" operator="equal">
      <formula>#REF!</formula>
    </cfRule>
  </conditionalFormatting>
  <dataValidations count="4">
    <dataValidation allowBlank="1" sqref="B13:D13" xr:uid="{2D69D74F-BA08-8944-88A6-00D1E9566A13}"/>
    <dataValidation allowBlank="1" prompt="Choose from List or Write in Revenue Type" sqref="B12:D12" xr:uid="{1440052E-DA71-7A4A-8D16-E007660BF0F2}"/>
    <dataValidation prompt="Choose option or write explination" sqref="M34:Q34" xr:uid="{A064CBA4-FC9C-684F-A048-9164EDE598D8}"/>
    <dataValidation showInputMessage="1" sqref="M19:M33" xr:uid="{8D0A0D44-5CAE-E440-B912-8D35636FE623}"/>
  </dataValidations>
  <pageMargins left="0.7" right="0.7" top="0.75" bottom="0.75" header="0.3" footer="0.3"/>
  <pageSetup scale="35" fitToHeight="2"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9B8AF-B77B-2542-903D-77A60E359280}">
  <sheetPr>
    <tabColor rgb="FF0070C0"/>
  </sheetPr>
  <dimension ref="A1:P28"/>
  <sheetViews>
    <sheetView zoomScaleNormal="100" workbookViewId="0">
      <selection activeCell="D21" sqref="D21"/>
    </sheetView>
  </sheetViews>
  <sheetFormatPr defaultColWidth="10.81640625" defaultRowHeight="20.149999999999999" customHeight="1" x14ac:dyDescent="0.45"/>
  <cols>
    <col min="1" max="1" width="6.1796875" style="3" bestFit="1" customWidth="1"/>
    <col min="2" max="2" width="30.81640625" style="3" customWidth="1"/>
    <col min="3" max="3" width="14.81640625" style="58" customWidth="1"/>
    <col min="4" max="4" width="60.81640625" style="56" customWidth="1"/>
    <col min="5" max="5" width="11.453125" style="58" bestFit="1" customWidth="1"/>
    <col min="6" max="6" width="14.81640625" style="58" customWidth="1"/>
    <col min="7" max="7" width="5.81640625" style="64" customWidth="1"/>
    <col min="8" max="8" width="38" style="56" bestFit="1" customWidth="1"/>
    <col min="9" max="9" width="8.81640625" style="57" customWidth="1"/>
    <col min="10" max="10" width="15.54296875" style="57" bestFit="1" customWidth="1"/>
    <col min="11" max="11" width="38" style="56" bestFit="1" customWidth="1"/>
    <col min="12" max="12" width="8.81640625" style="57" customWidth="1"/>
    <col min="13" max="13" width="13.81640625" style="57" customWidth="1"/>
    <col min="14" max="14" width="38" style="56" bestFit="1" customWidth="1"/>
    <col min="15" max="15" width="8.81640625" style="57" customWidth="1"/>
    <col min="16" max="16384" width="10.81640625" style="3"/>
  </cols>
  <sheetData>
    <row r="1" spans="1:16" s="72" customFormat="1" ht="20.149999999999999" customHeight="1" x14ac:dyDescent="0.45">
      <c r="A1" s="3"/>
      <c r="B1" s="5"/>
      <c r="C1" s="304"/>
      <c r="D1" s="56"/>
      <c r="E1" s="363"/>
      <c r="F1" s="363"/>
      <c r="G1" s="363"/>
      <c r="H1" s="363"/>
      <c r="I1" s="57"/>
      <c r="J1" s="57"/>
      <c r="K1" s="56"/>
      <c r="L1" s="57"/>
      <c r="M1" s="57"/>
      <c r="N1" s="56"/>
      <c r="O1" s="57"/>
    </row>
    <row r="2" spans="1:16" s="4" customFormat="1" ht="29" x14ac:dyDescent="0.8">
      <c r="B2" s="423" t="s">
        <v>126</v>
      </c>
      <c r="C2" s="423"/>
      <c r="D2" s="423"/>
      <c r="E2" s="423"/>
      <c r="F2" s="423"/>
      <c r="G2" s="423"/>
      <c r="H2" s="423"/>
      <c r="I2" s="423"/>
      <c r="J2" s="423"/>
      <c r="K2" s="423"/>
      <c r="L2" s="423"/>
      <c r="M2" s="423"/>
      <c r="N2" s="423"/>
      <c r="O2" s="423"/>
    </row>
    <row r="3" spans="1:16" s="55" customFormat="1" ht="40" customHeight="1" x14ac:dyDescent="0.45">
      <c r="A3" s="3"/>
      <c r="B3" s="3" t="s">
        <v>127</v>
      </c>
      <c r="C3" s="59" t="s">
        <v>128</v>
      </c>
      <c r="D3" s="56" t="s">
        <v>21</v>
      </c>
      <c r="E3" s="59" t="s">
        <v>129</v>
      </c>
      <c r="F3" s="59" t="s">
        <v>130</v>
      </c>
      <c r="G3" s="301"/>
      <c r="H3" s="56" t="s">
        <v>131</v>
      </c>
      <c r="I3" s="60" t="s">
        <v>132</v>
      </c>
      <c r="J3" s="60" t="s">
        <v>133</v>
      </c>
      <c r="K3" s="56" t="s">
        <v>134</v>
      </c>
      <c r="L3" s="60" t="s">
        <v>132</v>
      </c>
      <c r="M3" s="60" t="s">
        <v>133</v>
      </c>
      <c r="N3" s="56" t="s">
        <v>135</v>
      </c>
      <c r="O3" s="60" t="s">
        <v>132</v>
      </c>
      <c r="P3" s="60" t="s">
        <v>133</v>
      </c>
    </row>
    <row r="4" spans="1:16" s="55" customFormat="1" ht="20.149999999999999" customHeight="1" x14ac:dyDescent="0.45">
      <c r="A4" s="3" t="s">
        <v>88</v>
      </c>
      <c r="B4" s="53" t="s">
        <v>136</v>
      </c>
      <c r="C4" s="359">
        <v>95040</v>
      </c>
      <c r="D4" s="54"/>
      <c r="E4" s="300" t="s">
        <v>137</v>
      </c>
      <c r="F4" s="305">
        <v>95040</v>
      </c>
      <c r="G4" s="306"/>
      <c r="H4" s="61" t="s">
        <v>138</v>
      </c>
      <c r="I4" s="287">
        <v>1</v>
      </c>
      <c r="J4" s="303">
        <v>95040</v>
      </c>
      <c r="K4" s="61"/>
      <c r="L4" s="287">
        <v>0</v>
      </c>
      <c r="M4" s="305">
        <v>0</v>
      </c>
      <c r="N4" s="61"/>
      <c r="O4" s="287">
        <v>0</v>
      </c>
      <c r="P4" s="305">
        <v>0</v>
      </c>
    </row>
    <row r="5" spans="1:16" s="55" customFormat="1" ht="20.149999999999999" customHeight="1" x14ac:dyDescent="0.45">
      <c r="A5" s="3" t="s">
        <v>88</v>
      </c>
      <c r="B5" s="53" t="s">
        <v>139</v>
      </c>
      <c r="C5" s="359">
        <v>2040</v>
      </c>
      <c r="D5" s="54"/>
      <c r="E5" s="300" t="s">
        <v>137</v>
      </c>
      <c r="F5" s="305">
        <v>2040</v>
      </c>
      <c r="G5" s="306"/>
      <c r="H5" s="61" t="s">
        <v>140</v>
      </c>
      <c r="I5" s="287">
        <v>1</v>
      </c>
      <c r="J5" s="303">
        <v>2040</v>
      </c>
      <c r="K5" s="61"/>
      <c r="L5" s="287">
        <v>0</v>
      </c>
      <c r="M5" s="305">
        <v>0</v>
      </c>
      <c r="N5" s="61"/>
      <c r="O5" s="287">
        <v>0</v>
      </c>
      <c r="P5" s="305">
        <v>0</v>
      </c>
    </row>
    <row r="6" spans="1:16" s="55" customFormat="1" ht="20.149999999999999" customHeight="1" x14ac:dyDescent="0.45">
      <c r="A6" s="3" t="s">
        <v>88</v>
      </c>
      <c r="B6" s="53" t="s">
        <v>141</v>
      </c>
      <c r="C6" s="359">
        <v>17546.5</v>
      </c>
      <c r="D6" s="54" t="s">
        <v>330</v>
      </c>
      <c r="E6" s="300" t="s">
        <v>137</v>
      </c>
      <c r="F6" s="305">
        <v>17546.5</v>
      </c>
      <c r="G6" s="306"/>
      <c r="H6" s="61" t="s">
        <v>142</v>
      </c>
      <c r="I6" s="287">
        <v>1</v>
      </c>
      <c r="J6" s="303">
        <v>17546.5</v>
      </c>
      <c r="K6" s="61"/>
      <c r="L6" s="287">
        <v>0</v>
      </c>
      <c r="M6" s="305">
        <v>0</v>
      </c>
      <c r="N6" s="61"/>
      <c r="O6" s="287">
        <v>0</v>
      </c>
      <c r="P6" s="305">
        <v>0</v>
      </c>
    </row>
    <row r="7" spans="1:16" s="159" customFormat="1" ht="20.149999999999999" customHeight="1" x14ac:dyDescent="0.45">
      <c r="A7" s="3" t="s">
        <v>88</v>
      </c>
      <c r="B7" s="53" t="s">
        <v>143</v>
      </c>
      <c r="C7" s="359">
        <v>2063.63</v>
      </c>
      <c r="D7" s="54" t="s">
        <v>144</v>
      </c>
      <c r="E7" s="300" t="s">
        <v>137</v>
      </c>
      <c r="F7" s="305">
        <v>2063.63</v>
      </c>
      <c r="G7" s="306"/>
      <c r="H7" s="61" t="s">
        <v>145</v>
      </c>
      <c r="I7" s="287">
        <v>1</v>
      </c>
      <c r="J7" s="303">
        <v>2063.63</v>
      </c>
      <c r="K7" s="61"/>
      <c r="L7" s="287">
        <v>0</v>
      </c>
      <c r="M7" s="305">
        <v>0</v>
      </c>
      <c r="N7" s="61"/>
      <c r="O7" s="287">
        <v>0</v>
      </c>
      <c r="P7" s="305">
        <v>0</v>
      </c>
    </row>
    <row r="8" spans="1:16" s="284" customFormat="1" ht="20.149999999999999" customHeight="1" x14ac:dyDescent="0.45">
      <c r="A8" s="3" t="s">
        <v>88</v>
      </c>
      <c r="B8" s="53" t="s">
        <v>146</v>
      </c>
      <c r="C8" s="359">
        <v>7200</v>
      </c>
      <c r="D8" s="54"/>
      <c r="E8" s="300" t="s">
        <v>137</v>
      </c>
      <c r="F8" s="305">
        <v>7200</v>
      </c>
      <c r="G8" s="306"/>
      <c r="H8" s="61" t="s">
        <v>147</v>
      </c>
      <c r="I8" s="287">
        <v>1</v>
      </c>
      <c r="J8" s="303">
        <v>7200</v>
      </c>
      <c r="K8" s="61"/>
      <c r="L8" s="287">
        <v>0</v>
      </c>
      <c r="M8" s="305">
        <v>0</v>
      </c>
      <c r="N8" s="61"/>
      <c r="O8" s="287">
        <v>0</v>
      </c>
      <c r="P8" s="305">
        <v>0</v>
      </c>
    </row>
    <row r="9" spans="1:16" s="4" customFormat="1" ht="20.149999999999999" customHeight="1" x14ac:dyDescent="0.45">
      <c r="C9" s="376">
        <v>123890.13</v>
      </c>
      <c r="D9" s="63"/>
      <c r="E9" s="62"/>
      <c r="F9" s="376">
        <v>123890.13</v>
      </c>
      <c r="G9" s="302"/>
      <c r="H9" s="63"/>
      <c r="I9" s="376"/>
      <c r="J9" s="376"/>
      <c r="K9" s="63"/>
      <c r="L9" s="376"/>
      <c r="M9" s="376"/>
      <c r="N9" s="63"/>
      <c r="O9" s="376"/>
    </row>
    <row r="10" spans="1:16" s="4" customFormat="1" ht="20.149999999999999" customHeight="1" x14ac:dyDescent="0.45">
      <c r="C10" s="62"/>
      <c r="D10" s="63"/>
      <c r="E10" s="62"/>
      <c r="F10" s="62"/>
      <c r="G10" s="302"/>
      <c r="H10" s="63"/>
      <c r="I10" s="376"/>
      <c r="J10" s="376"/>
      <c r="K10" s="63"/>
      <c r="L10" s="376"/>
      <c r="M10" s="376"/>
      <c r="N10" s="63"/>
      <c r="O10" s="376"/>
    </row>
    <row r="11" spans="1:16" s="4" customFormat="1" ht="29" x14ac:dyDescent="0.8">
      <c r="B11" s="423" t="s">
        <v>148</v>
      </c>
      <c r="C11" s="423"/>
      <c r="D11" s="423"/>
      <c r="E11" s="423"/>
      <c r="F11" s="423"/>
      <c r="G11" s="423"/>
      <c r="H11" s="423"/>
      <c r="I11" s="423"/>
      <c r="J11" s="423"/>
      <c r="K11" s="423"/>
      <c r="L11" s="423"/>
      <c r="M11" s="423"/>
      <c r="N11" s="423"/>
      <c r="O11" s="423"/>
    </row>
    <row r="12" spans="1:16" s="55" customFormat="1" ht="40" customHeight="1" x14ac:dyDescent="0.45">
      <c r="A12" s="3"/>
      <c r="B12" s="3" t="s">
        <v>127</v>
      </c>
      <c r="C12" s="59" t="s">
        <v>128</v>
      </c>
      <c r="D12" s="56" t="s">
        <v>21</v>
      </c>
      <c r="E12" s="59" t="s">
        <v>129</v>
      </c>
      <c r="F12" s="59" t="s">
        <v>130</v>
      </c>
      <c r="G12" s="301"/>
      <c r="H12" s="56" t="s">
        <v>131</v>
      </c>
      <c r="I12" s="60" t="s">
        <v>132</v>
      </c>
      <c r="J12" s="60" t="s">
        <v>133</v>
      </c>
      <c r="K12" s="56" t="s">
        <v>134</v>
      </c>
      <c r="L12" s="60" t="s">
        <v>132</v>
      </c>
      <c r="M12" s="60" t="s">
        <v>133</v>
      </c>
      <c r="N12" s="56" t="s">
        <v>135</v>
      </c>
      <c r="O12" s="60" t="s">
        <v>132</v>
      </c>
      <c r="P12" s="60" t="s">
        <v>133</v>
      </c>
    </row>
    <row r="13" spans="1:16" s="55" customFormat="1" ht="20.149999999999999" customHeight="1" x14ac:dyDescent="0.45">
      <c r="A13" s="3" t="s">
        <v>88</v>
      </c>
      <c r="B13" s="53" t="s">
        <v>149</v>
      </c>
      <c r="C13" s="359">
        <v>16841.78</v>
      </c>
      <c r="D13" s="54"/>
      <c r="E13" s="300" t="s">
        <v>137</v>
      </c>
      <c r="F13" s="305">
        <v>16841.78</v>
      </c>
      <c r="G13" s="306"/>
      <c r="H13" s="61" t="s">
        <v>150</v>
      </c>
      <c r="I13" s="287">
        <v>1</v>
      </c>
      <c r="J13" s="303">
        <v>16841.78</v>
      </c>
      <c r="K13" s="61"/>
      <c r="L13" s="287">
        <v>0</v>
      </c>
      <c r="M13" s="305">
        <v>0</v>
      </c>
      <c r="N13" s="61"/>
      <c r="O13" s="287">
        <v>0</v>
      </c>
      <c r="P13" s="305">
        <v>0</v>
      </c>
    </row>
    <row r="14" spans="1:16" s="55" customFormat="1" ht="20.149999999999999" customHeight="1" x14ac:dyDescent="0.45">
      <c r="A14" s="3" t="s">
        <v>88</v>
      </c>
      <c r="B14" s="53" t="s">
        <v>151</v>
      </c>
      <c r="C14" s="359">
        <v>2063.63</v>
      </c>
      <c r="D14" s="54" t="s">
        <v>152</v>
      </c>
      <c r="E14" s="300" t="s">
        <v>137</v>
      </c>
      <c r="F14" s="305">
        <v>2063.63</v>
      </c>
      <c r="G14" s="306"/>
      <c r="H14" s="61" t="s">
        <v>150</v>
      </c>
      <c r="I14" s="287">
        <v>1</v>
      </c>
      <c r="J14" s="303">
        <v>2063.63</v>
      </c>
      <c r="K14" s="61"/>
      <c r="L14" s="287">
        <v>0</v>
      </c>
      <c r="M14" s="305">
        <v>0</v>
      </c>
      <c r="N14" s="61"/>
      <c r="O14" s="287">
        <v>0</v>
      </c>
      <c r="P14" s="305">
        <v>0</v>
      </c>
    </row>
    <row r="15" spans="1:16" s="55" customFormat="1" ht="20.149999999999999" customHeight="1" x14ac:dyDescent="0.45">
      <c r="A15" s="3" t="s">
        <v>88</v>
      </c>
      <c r="B15" s="53" t="s">
        <v>153</v>
      </c>
      <c r="C15" s="359">
        <v>1460.15</v>
      </c>
      <c r="D15" s="54" t="s">
        <v>154</v>
      </c>
      <c r="E15" s="300" t="s">
        <v>137</v>
      </c>
      <c r="F15" s="305">
        <v>1460.15</v>
      </c>
      <c r="G15" s="306"/>
      <c r="H15" s="61" t="s">
        <v>155</v>
      </c>
      <c r="I15" s="287">
        <v>1</v>
      </c>
      <c r="J15" s="303">
        <v>1460.15</v>
      </c>
      <c r="K15" s="61"/>
      <c r="L15" s="287">
        <v>0</v>
      </c>
      <c r="M15" s="305">
        <v>0</v>
      </c>
      <c r="N15" s="61"/>
      <c r="O15" s="287">
        <v>0</v>
      </c>
      <c r="P15" s="305">
        <v>0</v>
      </c>
    </row>
    <row r="16" spans="1:16" s="55" customFormat="1" ht="20.149999999999999" customHeight="1" x14ac:dyDescent="0.45">
      <c r="A16" s="3" t="s">
        <v>88</v>
      </c>
      <c r="B16" s="53" t="s">
        <v>156</v>
      </c>
      <c r="C16" s="359">
        <v>1267.5999999999999</v>
      </c>
      <c r="D16" s="54" t="s">
        <v>157</v>
      </c>
      <c r="E16" s="300" t="s">
        <v>137</v>
      </c>
      <c r="F16" s="305">
        <v>1267.5999999999999</v>
      </c>
      <c r="G16" s="306"/>
      <c r="H16" s="61" t="s">
        <v>155</v>
      </c>
      <c r="I16" s="287">
        <v>1</v>
      </c>
      <c r="J16" s="303">
        <v>1267.5999999999999</v>
      </c>
      <c r="K16" s="61"/>
      <c r="L16" s="287">
        <v>0</v>
      </c>
      <c r="M16" s="305">
        <v>0</v>
      </c>
      <c r="N16" s="61"/>
      <c r="O16" s="287">
        <v>0</v>
      </c>
      <c r="P16" s="305">
        <v>0</v>
      </c>
    </row>
    <row r="17" spans="1:16" s="55" customFormat="1" ht="20.149999999999999" customHeight="1" x14ac:dyDescent="0.45">
      <c r="A17" s="3" t="s">
        <v>88</v>
      </c>
      <c r="B17" s="53" t="s">
        <v>158</v>
      </c>
      <c r="C17" s="359">
        <v>3790</v>
      </c>
      <c r="D17" s="54"/>
      <c r="E17" s="300" t="s">
        <v>137</v>
      </c>
      <c r="F17" s="305">
        <v>3790</v>
      </c>
      <c r="G17" s="306"/>
      <c r="H17" s="61" t="s">
        <v>159</v>
      </c>
      <c r="I17" s="287">
        <v>1</v>
      </c>
      <c r="J17" s="303">
        <v>3790</v>
      </c>
      <c r="K17" s="61"/>
      <c r="L17" s="287">
        <v>0</v>
      </c>
      <c r="M17" s="305">
        <v>0</v>
      </c>
      <c r="N17" s="61"/>
      <c r="O17" s="287">
        <v>0</v>
      </c>
      <c r="P17" s="305">
        <v>0</v>
      </c>
    </row>
    <row r="18" spans="1:16" s="55" customFormat="1" ht="20.149999999999999" customHeight="1" x14ac:dyDescent="0.45">
      <c r="A18" s="3" t="s">
        <v>88</v>
      </c>
      <c r="B18" s="53" t="s">
        <v>160</v>
      </c>
      <c r="C18" s="359">
        <v>4283</v>
      </c>
      <c r="D18" s="54"/>
      <c r="E18" s="300" t="s">
        <v>137</v>
      </c>
      <c r="F18" s="305">
        <v>4283</v>
      </c>
      <c r="G18" s="306"/>
      <c r="H18" s="61" t="s">
        <v>161</v>
      </c>
      <c r="I18" s="287">
        <v>0.2</v>
      </c>
      <c r="J18" s="303">
        <v>856.6</v>
      </c>
      <c r="K18" s="379" t="s">
        <v>209</v>
      </c>
      <c r="L18" s="287">
        <v>0.8</v>
      </c>
      <c r="M18" s="305">
        <v>3426.4</v>
      </c>
      <c r="N18" s="61"/>
      <c r="O18" s="287">
        <v>0</v>
      </c>
      <c r="P18" s="60" t="s">
        <v>133</v>
      </c>
    </row>
    <row r="19" spans="1:16" s="55" customFormat="1" ht="20.149999999999999" customHeight="1" x14ac:dyDescent="0.45">
      <c r="A19" s="3" t="s">
        <v>88</v>
      </c>
      <c r="B19" s="53" t="s">
        <v>162</v>
      </c>
      <c r="C19" s="359">
        <v>70860</v>
      </c>
      <c r="D19" s="54" t="s">
        <v>329</v>
      </c>
      <c r="E19" s="300" t="s">
        <v>137</v>
      </c>
      <c r="F19" s="305">
        <v>70860</v>
      </c>
      <c r="G19" s="306"/>
      <c r="H19" s="61" t="s">
        <v>163</v>
      </c>
      <c r="I19" s="287">
        <v>0.1</v>
      </c>
      <c r="J19" s="303">
        <v>7086</v>
      </c>
      <c r="K19" s="61" t="s">
        <v>159</v>
      </c>
      <c r="L19" s="287">
        <v>0.88</v>
      </c>
      <c r="M19" s="305">
        <v>62356.800000000003</v>
      </c>
      <c r="N19" s="61" t="s">
        <v>164</v>
      </c>
      <c r="O19" s="287">
        <v>2.0000000000000018E-2</v>
      </c>
      <c r="P19" s="378">
        <v>1417.2000000000012</v>
      </c>
    </row>
    <row r="20" spans="1:16" s="55" customFormat="1" ht="20.149999999999999" customHeight="1" x14ac:dyDescent="0.45">
      <c r="A20" s="3" t="s">
        <v>88</v>
      </c>
      <c r="B20" s="53" t="s">
        <v>165</v>
      </c>
      <c r="C20" s="359">
        <v>18470</v>
      </c>
      <c r="D20" s="54" t="s">
        <v>166</v>
      </c>
      <c r="E20" s="300" t="s">
        <v>137</v>
      </c>
      <c r="F20" s="305">
        <v>18470</v>
      </c>
      <c r="G20" s="306"/>
      <c r="H20" s="61" t="s">
        <v>167</v>
      </c>
      <c r="I20" s="287">
        <v>1</v>
      </c>
      <c r="J20" s="303">
        <v>18470</v>
      </c>
      <c r="K20" s="61"/>
      <c r="L20" s="287">
        <v>0</v>
      </c>
      <c r="M20" s="305">
        <v>0</v>
      </c>
      <c r="N20" s="61"/>
      <c r="O20" s="287">
        <v>0</v>
      </c>
      <c r="P20" s="305">
        <v>0</v>
      </c>
    </row>
    <row r="21" spans="1:16" s="55" customFormat="1" ht="20.149999999999999" customHeight="1" x14ac:dyDescent="0.45">
      <c r="A21" s="3" t="s">
        <v>88</v>
      </c>
      <c r="B21" s="53" t="s">
        <v>168</v>
      </c>
      <c r="C21" s="359">
        <v>551.64</v>
      </c>
      <c r="D21" s="54" t="s">
        <v>342</v>
      </c>
      <c r="E21" s="300" t="s">
        <v>137</v>
      </c>
      <c r="F21" s="305">
        <v>551.64</v>
      </c>
      <c r="G21" s="306"/>
      <c r="H21" s="61" t="s">
        <v>169</v>
      </c>
      <c r="I21" s="287">
        <v>1</v>
      </c>
      <c r="J21" s="303">
        <v>551.64</v>
      </c>
      <c r="K21" s="61"/>
      <c r="L21" s="287">
        <v>0</v>
      </c>
      <c r="M21" s="305">
        <v>0</v>
      </c>
      <c r="N21" s="61"/>
      <c r="O21" s="287">
        <v>0</v>
      </c>
      <c r="P21" s="305">
        <v>0</v>
      </c>
    </row>
    <row r="22" spans="1:16" s="55" customFormat="1" ht="20.149999999999999" customHeight="1" x14ac:dyDescent="0.45">
      <c r="A22" s="3" t="s">
        <v>88</v>
      </c>
      <c r="B22" s="53" t="s">
        <v>170</v>
      </c>
      <c r="C22" s="359">
        <v>1080.96</v>
      </c>
      <c r="D22" s="54" t="s">
        <v>171</v>
      </c>
      <c r="E22" s="300" t="s">
        <v>137</v>
      </c>
      <c r="F22" s="305">
        <v>1080.96</v>
      </c>
      <c r="G22" s="306"/>
      <c r="H22" s="61" t="s">
        <v>172</v>
      </c>
      <c r="I22" s="287">
        <v>1</v>
      </c>
      <c r="J22" s="303">
        <v>1080.96</v>
      </c>
      <c r="K22" s="61"/>
      <c r="L22" s="287">
        <v>0</v>
      </c>
      <c r="M22" s="305">
        <v>0</v>
      </c>
      <c r="N22" s="61"/>
      <c r="O22" s="287">
        <v>0</v>
      </c>
      <c r="P22" s="305">
        <v>0</v>
      </c>
    </row>
    <row r="23" spans="1:16" s="55" customFormat="1" ht="20.149999999999999" customHeight="1" x14ac:dyDescent="0.45">
      <c r="A23" s="3" t="s">
        <v>88</v>
      </c>
      <c r="B23" s="53" t="s">
        <v>173</v>
      </c>
      <c r="C23" s="359">
        <v>5400</v>
      </c>
      <c r="D23" s="54" t="s">
        <v>174</v>
      </c>
      <c r="E23" s="300" t="s">
        <v>137</v>
      </c>
      <c r="F23" s="305">
        <v>5400</v>
      </c>
      <c r="G23" s="306"/>
      <c r="H23" s="61" t="s">
        <v>175</v>
      </c>
      <c r="I23" s="287">
        <v>1</v>
      </c>
      <c r="J23" s="303">
        <v>5400</v>
      </c>
      <c r="K23" s="61"/>
      <c r="L23" s="287">
        <v>0</v>
      </c>
      <c r="M23" s="305">
        <v>0</v>
      </c>
      <c r="N23" s="61"/>
      <c r="O23" s="287">
        <v>0</v>
      </c>
      <c r="P23" s="305">
        <v>0</v>
      </c>
    </row>
    <row r="24" spans="1:16" s="4" customFormat="1" ht="20.149999999999999" customHeight="1" thickBot="1" x14ac:dyDescent="0.5">
      <c r="C24" s="311">
        <v>126068.76000000001</v>
      </c>
      <c r="D24" s="63"/>
      <c r="E24" s="62"/>
      <c r="F24" s="311">
        <v>126068.76000000001</v>
      </c>
      <c r="G24" s="302"/>
      <c r="H24" s="63"/>
      <c r="I24" s="376"/>
      <c r="J24" s="376"/>
      <c r="K24" s="63"/>
      <c r="L24" s="376"/>
      <c r="M24" s="376"/>
      <c r="N24" s="63"/>
      <c r="O24" s="376"/>
    </row>
    <row r="25" spans="1:16" s="63" customFormat="1" ht="20.149999999999999" customHeight="1" thickTop="1" x14ac:dyDescent="0.45">
      <c r="A25" s="4"/>
      <c r="B25" s="307" t="s">
        <v>176</v>
      </c>
      <c r="C25" s="376">
        <v>-2178.6300000000047</v>
      </c>
      <c r="E25" s="308" t="s">
        <v>177</v>
      </c>
      <c r="F25" s="376">
        <v>-2178.6300000000047</v>
      </c>
      <c r="G25" s="302"/>
      <c r="I25" s="309"/>
      <c r="J25" s="309"/>
      <c r="L25" s="309"/>
      <c r="M25" s="310"/>
      <c r="O25" s="309"/>
    </row>
    <row r="27" spans="1:16" ht="20.149999999999999" customHeight="1" x14ac:dyDescent="0.45">
      <c r="C27" s="377"/>
      <c r="E27" s="377"/>
      <c r="F27" s="377"/>
      <c r="G27" s="363"/>
      <c r="H27" s="58"/>
    </row>
    <row r="28" spans="1:16" ht="20.149999999999999" customHeight="1" x14ac:dyDescent="0.45">
      <c r="H28" s="58"/>
    </row>
  </sheetData>
  <mergeCells count="2">
    <mergeCell ref="B11:O11"/>
    <mergeCell ref="B2:O2"/>
  </mergeCells>
  <conditionalFormatting sqref="C3:G3 C12:D12">
    <cfRule type="cellIs" dxfId="60" priority="26" operator="equal">
      <formula>"HIDE"</formula>
    </cfRule>
  </conditionalFormatting>
  <conditionalFormatting sqref="A4:A7">
    <cfRule type="cellIs" dxfId="59" priority="14" operator="equal">
      <formula>"HIDE"</formula>
    </cfRule>
  </conditionalFormatting>
  <conditionalFormatting sqref="A13:A23">
    <cfRule type="cellIs" dxfId="58" priority="12" operator="equal">
      <formula>"HIDE"</formula>
    </cfRule>
  </conditionalFormatting>
  <conditionalFormatting sqref="A8">
    <cfRule type="cellIs" dxfId="57" priority="11" operator="equal">
      <formula>"HIDE"</formula>
    </cfRule>
  </conditionalFormatting>
  <conditionalFormatting sqref="E12:G12">
    <cfRule type="cellIs" dxfId="56" priority="7" operator="equal">
      <formula>"HIDE"</formula>
    </cfRule>
  </conditionalFormatting>
  <dataValidations count="2">
    <dataValidation type="list" allowBlank="1" showInputMessage="1" showErrorMessage="1" sqref="N13:N23 H13:H23 K4:K8 H4:H8 N4:N8 K13:K17 K19:K23" xr:uid="{AE09B2D4-F734-324D-8112-269B036F892E}">
      <formula1>#REF!</formula1>
    </dataValidation>
    <dataValidation type="list" allowBlank="1" showInputMessage="1" showErrorMessage="1" sqref="E4:E8 E13:E23" xr:uid="{B596EF48-6DDE-ED45-A9F5-68526C619395}">
      <formula1>#REF!</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F6F3-30A3-5546-A53F-BBFA0EFBD617}">
  <sheetPr>
    <tabColor rgb="FF0070C0"/>
  </sheetPr>
  <dimension ref="A1:FT24"/>
  <sheetViews>
    <sheetView zoomScaleNormal="100" workbookViewId="0">
      <pane ySplit="2" topLeftCell="A3" activePane="bottomLeft" state="frozen"/>
      <selection pane="bottomLeft"/>
    </sheetView>
  </sheetViews>
  <sheetFormatPr defaultColWidth="10.81640625" defaultRowHeight="19" customHeight="1" x14ac:dyDescent="0.4"/>
  <cols>
    <col min="1" max="1" width="6" style="87" bestFit="1" customWidth="1"/>
    <col min="2" max="2" width="30.81640625" style="88" customWidth="1"/>
    <col min="3" max="3" width="13.453125" style="88" customWidth="1"/>
    <col min="4" max="4" width="3.453125" style="88" customWidth="1"/>
    <col min="5" max="5" width="15" style="88" bestFit="1" customWidth="1"/>
    <col min="6" max="6" width="13.81640625" style="89" customWidth="1"/>
    <col min="7" max="7" width="14.81640625" style="89" customWidth="1"/>
    <col min="8" max="8" width="7.1796875" style="89" bestFit="1" customWidth="1"/>
    <col min="9" max="9" width="3.453125" style="88" customWidth="1"/>
    <col min="10" max="10" width="30.81640625" style="88" customWidth="1"/>
    <col min="11" max="11" width="13.453125" style="88" customWidth="1"/>
    <col min="12" max="12" width="48.453125" style="88" customWidth="1"/>
    <col min="13" max="13" width="3.453125" style="88" customWidth="1"/>
    <col min="14" max="14" width="15" style="88" customWidth="1"/>
    <col min="15" max="15" width="13.81640625" style="88" customWidth="1"/>
    <col min="16" max="16" width="14.81640625" style="88" customWidth="1"/>
    <col min="17" max="17" width="10.81640625" style="88" customWidth="1"/>
    <col min="18" max="21" width="15.453125" style="88" hidden="1" customWidth="1"/>
    <col min="22" max="23" width="5.81640625" style="88" hidden="1" customWidth="1"/>
    <col min="24" max="24" width="5.81640625" style="87" hidden="1" customWidth="1"/>
    <col min="25" max="25" width="48.453125" style="88" hidden="1" customWidth="1"/>
    <col min="26" max="26" width="5.81640625" style="87" hidden="1" customWidth="1"/>
    <col min="27" max="27" width="48.453125" style="88" hidden="1" customWidth="1"/>
    <col min="28" max="28" width="5.81640625" style="87" hidden="1" customWidth="1"/>
    <col min="29" max="29" width="48.453125" style="88" hidden="1" customWidth="1"/>
    <col min="30" max="31" width="10.81640625" style="88" hidden="1" customWidth="1"/>
    <col min="32" max="32" width="14.453125" style="88" hidden="1" customWidth="1"/>
    <col min="33" max="33" width="10.1796875" style="88" hidden="1" customWidth="1"/>
    <col min="34" max="34" width="4.81640625" style="88" hidden="1" customWidth="1"/>
    <col min="35" max="35" width="18.81640625" style="88" hidden="1" customWidth="1"/>
    <col min="36" max="36" width="10.81640625" style="88" hidden="1" customWidth="1"/>
    <col min="37" max="37" width="18.81640625" style="88" hidden="1" customWidth="1"/>
    <col min="38" max="38" width="10.81640625" style="88" hidden="1" customWidth="1"/>
    <col min="39" max="43" width="6.81640625" style="87" hidden="1" customWidth="1"/>
    <col min="44" max="49" width="10.81640625" style="88" hidden="1" customWidth="1"/>
    <col min="50" max="175" width="0" style="88" hidden="1" customWidth="1"/>
    <col min="176" max="176" width="3.54296875" style="90" customWidth="1"/>
    <col min="177" max="16384" width="10.81640625" style="88"/>
  </cols>
  <sheetData>
    <row r="1" spans="1:176" ht="19" customHeight="1" thickBot="1" x14ac:dyDescent="0.45">
      <c r="AK1" s="98" t="s">
        <v>81</v>
      </c>
    </row>
    <row r="2" spans="1:176" s="111" customFormat="1" ht="24" thickBot="1" x14ac:dyDescent="0.7">
      <c r="A2" s="110"/>
      <c r="B2" s="424" t="s">
        <v>82</v>
      </c>
      <c r="C2" s="425"/>
      <c r="D2" s="425"/>
      <c r="E2" s="425"/>
      <c r="F2" s="425"/>
      <c r="G2" s="425"/>
      <c r="H2" s="426"/>
      <c r="J2" s="424" t="s">
        <v>83</v>
      </c>
      <c r="K2" s="425"/>
      <c r="L2" s="425"/>
      <c r="M2" s="425"/>
      <c r="N2" s="425"/>
      <c r="O2" s="425"/>
      <c r="P2" s="426"/>
      <c r="V2" s="218"/>
      <c r="X2" s="110"/>
      <c r="Z2" s="110"/>
      <c r="AB2" s="110"/>
      <c r="AK2" s="111" t="s">
        <v>84</v>
      </c>
      <c r="AM2" s="110"/>
      <c r="AN2" s="110"/>
      <c r="AO2" s="110"/>
      <c r="AP2" s="110"/>
      <c r="AQ2" s="110"/>
      <c r="FT2" s="112"/>
    </row>
    <row r="3" spans="1:176" ht="19" customHeight="1" x14ac:dyDescent="0.4">
      <c r="O3" s="89"/>
      <c r="P3" s="89"/>
      <c r="V3" s="219"/>
      <c r="AK3" s="88" t="s">
        <v>85</v>
      </c>
    </row>
    <row r="4" spans="1:176" ht="19" customHeight="1" x14ac:dyDescent="0.4">
      <c r="B4" s="91" t="s">
        <v>86</v>
      </c>
      <c r="C4" s="92">
        <v>37</v>
      </c>
      <c r="J4" s="91" t="s">
        <v>86</v>
      </c>
      <c r="K4" s="92">
        <v>42</v>
      </c>
      <c r="O4" s="89"/>
      <c r="P4" s="89"/>
    </row>
    <row r="5" spans="1:176" ht="19" customHeight="1" x14ac:dyDescent="0.4">
      <c r="B5" s="93" t="s">
        <v>87</v>
      </c>
      <c r="C5" s="164">
        <v>25</v>
      </c>
      <c r="J5" s="93" t="s">
        <v>87</v>
      </c>
      <c r="K5" s="164">
        <v>42</v>
      </c>
      <c r="O5" s="89"/>
      <c r="P5" s="89"/>
    </row>
    <row r="6" spans="1:176" ht="19" customHeight="1" x14ac:dyDescent="0.4">
      <c r="A6" s="87" t="s">
        <v>88</v>
      </c>
      <c r="B6" s="94" t="s">
        <v>89</v>
      </c>
      <c r="C6" s="95">
        <v>35</v>
      </c>
      <c r="F6" s="96" t="s">
        <v>56</v>
      </c>
      <c r="G6" s="96" t="s">
        <v>58</v>
      </c>
      <c r="H6" s="96" t="s">
        <v>90</v>
      </c>
      <c r="J6" s="94" t="s">
        <v>89</v>
      </c>
      <c r="K6" s="95">
        <v>42</v>
      </c>
      <c r="L6" s="97" t="s">
        <v>91</v>
      </c>
      <c r="O6" s="96" t="s">
        <v>56</v>
      </c>
      <c r="P6" s="96" t="s">
        <v>58</v>
      </c>
      <c r="R6" s="220">
        <v>0.95</v>
      </c>
      <c r="S6" s="220">
        <v>0.9</v>
      </c>
      <c r="T6" s="220">
        <v>0.85</v>
      </c>
      <c r="U6" s="220">
        <v>0.8</v>
      </c>
      <c r="Y6" s="98" t="s">
        <v>92</v>
      </c>
    </row>
    <row r="7" spans="1:176" ht="19" customHeight="1" x14ac:dyDescent="0.4">
      <c r="A7" s="87" t="s">
        <v>88</v>
      </c>
      <c r="B7" s="99" t="s">
        <v>93</v>
      </c>
      <c r="C7" s="100">
        <v>23</v>
      </c>
      <c r="E7" s="88" t="s">
        <v>23</v>
      </c>
      <c r="F7" s="96">
        <v>7920</v>
      </c>
      <c r="G7" s="96">
        <v>95040</v>
      </c>
      <c r="H7" s="314">
        <v>0.91139240506329111</v>
      </c>
      <c r="J7" s="99" t="s">
        <v>93</v>
      </c>
      <c r="K7" s="101">
        <v>42</v>
      </c>
      <c r="L7" s="102" t="s">
        <v>94</v>
      </c>
      <c r="N7" s="88" t="s">
        <v>23</v>
      </c>
      <c r="O7" s="96">
        <v>21000</v>
      </c>
      <c r="P7" s="96">
        <v>252000</v>
      </c>
      <c r="R7" s="87">
        <f>$C$9-R9</f>
        <v>8</v>
      </c>
      <c r="S7" s="87">
        <f t="shared" ref="S7:U7" si="0">$C$9-S9</f>
        <v>6</v>
      </c>
      <c r="T7" s="87">
        <f t="shared" si="0"/>
        <v>5</v>
      </c>
      <c r="U7" s="87">
        <f t="shared" si="0"/>
        <v>3</v>
      </c>
      <c r="X7" s="87">
        <f>IF(K7=C7,1,0)</f>
        <v>0</v>
      </c>
      <c r="Y7" s="88" t="s">
        <v>95</v>
      </c>
    </row>
    <row r="8" spans="1:176" ht="19" customHeight="1" x14ac:dyDescent="0.4">
      <c r="A8" s="87" t="s">
        <v>88</v>
      </c>
      <c r="B8" s="99" t="s">
        <v>96</v>
      </c>
      <c r="C8" s="100">
        <v>0</v>
      </c>
      <c r="E8" s="88" t="s">
        <v>24</v>
      </c>
      <c r="F8" s="96">
        <v>170</v>
      </c>
      <c r="G8" s="96">
        <v>2040</v>
      </c>
      <c r="H8" s="314">
        <v>1.9562715765247412E-2</v>
      </c>
      <c r="J8" s="99" t="s">
        <v>96</v>
      </c>
      <c r="K8" s="101">
        <v>0</v>
      </c>
      <c r="L8" s="102" t="s">
        <v>97</v>
      </c>
      <c r="N8" s="88" t="s">
        <v>24</v>
      </c>
      <c r="O8" s="96">
        <v>0</v>
      </c>
      <c r="P8" s="96">
        <v>0</v>
      </c>
      <c r="X8" s="87">
        <f>IF(C8=0,1,0)</f>
        <v>1</v>
      </c>
      <c r="Y8" s="88" t="s">
        <v>97</v>
      </c>
      <c r="Z8" s="87">
        <f>IF(C8=1,2,0)</f>
        <v>0</v>
      </c>
      <c r="AA8" s="88" t="str">
        <f>C8&amp;" Home Placed in Service as a Rental &amp; Occupied"</f>
        <v>0 Home Placed in Service as a Rental &amp; Occupied</v>
      </c>
      <c r="AB8" s="87">
        <f>IF(C8&gt;1,3,0)</f>
        <v>0</v>
      </c>
      <c r="AC8" s="88" t="str">
        <f>C8&amp;" Homes Placed in Service as Rentals &amp; Occupied"</f>
        <v>0 Homes Placed in Service as Rentals &amp; Occupied</v>
      </c>
    </row>
    <row r="9" spans="1:176" ht="19" customHeight="1" x14ac:dyDescent="0.4">
      <c r="A9" s="87" t="s">
        <v>88</v>
      </c>
      <c r="B9" s="99" t="s">
        <v>98</v>
      </c>
      <c r="C9" s="100">
        <v>10</v>
      </c>
      <c r="E9" s="88" t="s">
        <v>99</v>
      </c>
      <c r="F9" s="96">
        <v>0</v>
      </c>
      <c r="G9" s="96">
        <v>0</v>
      </c>
      <c r="H9" s="314">
        <v>0</v>
      </c>
      <c r="J9" s="99" t="s">
        <v>98</v>
      </c>
      <c r="K9" s="101">
        <v>0</v>
      </c>
      <c r="L9" s="102" t="s">
        <v>94</v>
      </c>
      <c r="N9" s="88" t="s">
        <v>99</v>
      </c>
      <c r="O9" s="96">
        <v>0</v>
      </c>
      <c r="P9" s="96">
        <v>0</v>
      </c>
      <c r="R9" s="87">
        <f>ROUND($C$6*(1-R6),0)</f>
        <v>2</v>
      </c>
      <c r="S9" s="87">
        <f t="shared" ref="S9:U9" si="1">ROUND($C$6*(1-S6),0)</f>
        <v>4</v>
      </c>
      <c r="T9" s="87">
        <f t="shared" si="1"/>
        <v>5</v>
      </c>
      <c r="U9" s="87">
        <f t="shared" si="1"/>
        <v>7</v>
      </c>
      <c r="X9" s="87">
        <f>IF(K9=C9,1,0)</f>
        <v>0</v>
      </c>
      <c r="Y9" s="88" t="s">
        <v>95</v>
      </c>
    </row>
    <row r="10" spans="1:176" ht="19" customHeight="1" x14ac:dyDescent="0.4">
      <c r="A10" s="87" t="s">
        <v>88</v>
      </c>
      <c r="B10" s="99" t="s">
        <v>100</v>
      </c>
      <c r="C10" s="100">
        <v>0</v>
      </c>
      <c r="J10" s="99" t="s">
        <v>100</v>
      </c>
      <c r="K10" s="101">
        <v>0</v>
      </c>
      <c r="L10" s="102" t="s">
        <v>95</v>
      </c>
      <c r="O10" s="89"/>
      <c r="P10" s="89"/>
      <c r="X10" s="87">
        <f>IF(K10=C10,1,0)</f>
        <v>1</v>
      </c>
      <c r="Y10" s="88" t="s">
        <v>95</v>
      </c>
    </row>
    <row r="11" spans="1:176" ht="19" customHeight="1" x14ac:dyDescent="0.4">
      <c r="A11" s="87" t="s">
        <v>88</v>
      </c>
      <c r="B11" s="99" t="s">
        <v>101</v>
      </c>
      <c r="C11" s="100">
        <v>1</v>
      </c>
      <c r="J11" s="99" t="s">
        <v>101</v>
      </c>
      <c r="K11" s="101">
        <v>0</v>
      </c>
      <c r="L11" s="102" t="s">
        <v>102</v>
      </c>
      <c r="O11" s="89"/>
      <c r="P11" s="89"/>
      <c r="X11" s="87">
        <f>IF(C8+C11+C12=0,1,0)</f>
        <v>0</v>
      </c>
      <c r="Y11" s="88" t="s">
        <v>103</v>
      </c>
      <c r="Z11" s="87">
        <f>IF(C11=K11,2,0)</f>
        <v>0</v>
      </c>
      <c r="AA11" s="88" t="s">
        <v>104</v>
      </c>
      <c r="AB11" s="87">
        <f>IF(C12+C8&gt;0,3,0)</f>
        <v>3</v>
      </c>
      <c r="AC11" s="88" t="str">
        <f>IF(AI11="",AF11&amp;AG11,AF11&amp;AH11&amp;AI11&amp;AG11)</f>
        <v xml:space="preserve">1 Vacant POH Occupied </v>
      </c>
      <c r="AF11" s="88" t="str">
        <f>IF(C12=1,C12&amp;" Vacant POH",C12&amp;" Vacant POHs")</f>
        <v>1 Vacant POH</v>
      </c>
      <c r="AG11" s="88" t="s">
        <v>105</v>
      </c>
      <c r="AH11" s="88" t="str">
        <f>IF(AF11&gt;""," and ","")</f>
        <v xml:space="preserve"> and </v>
      </c>
      <c r="AI11" s="88" t="str">
        <f>IF(C8&gt;0,C8&amp;" Abandoned Homes","")</f>
        <v/>
      </c>
    </row>
    <row r="12" spans="1:176" ht="19" customHeight="1" x14ac:dyDescent="0.4">
      <c r="A12" s="87" t="s">
        <v>88</v>
      </c>
      <c r="B12" s="99" t="s">
        <v>106</v>
      </c>
      <c r="C12" s="100">
        <v>1</v>
      </c>
      <c r="J12" s="99" t="s">
        <v>106</v>
      </c>
      <c r="K12" s="101">
        <v>0</v>
      </c>
      <c r="L12" s="102" t="s">
        <v>102</v>
      </c>
      <c r="O12" s="89"/>
      <c r="P12" s="89"/>
      <c r="X12" s="87">
        <f>IF(C12=0,1,0)</f>
        <v>0</v>
      </c>
      <c r="Y12" s="88" t="s">
        <v>107</v>
      </c>
      <c r="Z12" s="87">
        <f>IF(C12=1,2,0)</f>
        <v>2</v>
      </c>
      <c r="AA12" s="88" t="str">
        <f>C12&amp;" POH Placed in Service as a Rental &amp; Occupied"</f>
        <v>1 POH Placed in Service as a Rental &amp; Occupied</v>
      </c>
      <c r="AB12" s="87">
        <f>IF(C12&gt;1,3,0)</f>
        <v>0</v>
      </c>
      <c r="AC12" s="88" t="str">
        <f>C12&amp;" POHs Placed in Service as Rentals &amp; Occupied"</f>
        <v>1 POHs Placed in Service as Rentals &amp; Occupied</v>
      </c>
    </row>
    <row r="13" spans="1:176" ht="19" customHeight="1" x14ac:dyDescent="0.4">
      <c r="A13" s="87" t="s">
        <v>88</v>
      </c>
      <c r="B13" s="99" t="s">
        <v>60</v>
      </c>
      <c r="C13" s="103">
        <v>330</v>
      </c>
      <c r="J13" s="99" t="s">
        <v>108</v>
      </c>
      <c r="K13" s="104">
        <v>500</v>
      </c>
      <c r="L13" s="102" t="s">
        <v>109</v>
      </c>
      <c r="O13" s="89"/>
      <c r="P13" s="89"/>
      <c r="X13" s="87" t="e">
        <f>IF(K13=C13*(1+#REF!),1,0)</f>
        <v>#REF!</v>
      </c>
      <c r="Y13" s="88" t="e">
        <f>"Lot Rent increased by "&amp;#REF!*100&amp;"%"</f>
        <v>#REF!</v>
      </c>
    </row>
    <row r="14" spans="1:176" ht="19" customHeight="1" x14ac:dyDescent="0.4">
      <c r="A14" s="87" t="s">
        <v>88</v>
      </c>
      <c r="B14" s="99" t="s">
        <v>61</v>
      </c>
      <c r="C14" s="103">
        <v>170</v>
      </c>
      <c r="J14" s="99" t="s">
        <v>110</v>
      </c>
      <c r="K14" s="104">
        <v>0</v>
      </c>
      <c r="L14" s="102" t="s">
        <v>102</v>
      </c>
      <c r="O14" s="89"/>
      <c r="P14" s="89"/>
      <c r="X14" s="87" t="e">
        <f>IF(K14=C14*(1+#REF!),1,0)</f>
        <v>#REF!</v>
      </c>
      <c r="Y14" s="88" t="e">
        <f>"POH Rent increased by "&amp;#REF!*100&amp;"%"</f>
        <v>#REF!</v>
      </c>
    </row>
    <row r="15" spans="1:176" ht="19" customHeight="1" x14ac:dyDescent="0.4">
      <c r="A15" s="87" t="s">
        <v>88</v>
      </c>
      <c r="B15" s="93" t="s">
        <v>111</v>
      </c>
      <c r="C15" s="105">
        <v>0</v>
      </c>
      <c r="J15" s="285" t="s">
        <v>111</v>
      </c>
      <c r="K15" s="104">
        <v>0</v>
      </c>
      <c r="L15" s="102" t="s">
        <v>112</v>
      </c>
      <c r="O15" s="89"/>
      <c r="P15" s="89"/>
      <c r="X15" s="87">
        <f>IF(C10=0,1,0)</f>
        <v>1</v>
      </c>
      <c r="Y15" s="88" t="s">
        <v>112</v>
      </c>
      <c r="Z15" s="87">
        <f>IF(K15=C15,2,0)</f>
        <v>2</v>
      </c>
      <c r="AA15" s="88" t="s">
        <v>113</v>
      </c>
    </row>
    <row r="16" spans="1:176" ht="19" customHeight="1" x14ac:dyDescent="0.4">
      <c r="A16" s="87" t="s">
        <v>88</v>
      </c>
    </row>
    <row r="17" spans="1:43" ht="19" customHeight="1" x14ac:dyDescent="0.4">
      <c r="A17" s="87" t="s">
        <v>88</v>
      </c>
      <c r="B17" s="115" t="s">
        <v>114</v>
      </c>
      <c r="C17" s="87">
        <v>2</v>
      </c>
    </row>
    <row r="18" spans="1:43" ht="19" customHeight="1" x14ac:dyDescent="0.4">
      <c r="A18" s="87" t="s">
        <v>88</v>
      </c>
      <c r="B18" s="115" t="s">
        <v>115</v>
      </c>
      <c r="C18" s="116">
        <v>0</v>
      </c>
      <c r="D18" s="427" t="s">
        <v>116</v>
      </c>
      <c r="E18" s="427"/>
      <c r="F18" s="427"/>
      <c r="G18" s="427"/>
      <c r="H18" s="427"/>
      <c r="I18" s="427"/>
      <c r="AM18" s="116" t="e">
        <f>#REF!</f>
        <v>#REF!</v>
      </c>
      <c r="AN18" s="117" t="e">
        <f>#REF!</f>
        <v>#REF!</v>
      </c>
      <c r="AO18" s="116" t="e">
        <f>#REF!</f>
        <v>#REF!</v>
      </c>
      <c r="AP18" s="117" t="e">
        <f>IF(#REF!=0,"000",IF(#REF!&lt;10,"00"&amp;ROUND(#REF!,0),IF(#REF!&lt;100,"0"&amp;ROUND(#REF!,0),ROUND(#REF!,0))))</f>
        <v>#REF!</v>
      </c>
      <c r="AQ18" s="87" t="e">
        <f>AM18&amp;AN18&amp;AO18&amp;AP18</f>
        <v>#REF!</v>
      </c>
    </row>
    <row r="19" spans="1:43" ht="18" customHeight="1" x14ac:dyDescent="0.4">
      <c r="A19" s="87" t="s">
        <v>88</v>
      </c>
    </row>
    <row r="20" spans="1:43" ht="19" customHeight="1" x14ac:dyDescent="0.4">
      <c r="A20" s="87" t="s">
        <v>88</v>
      </c>
      <c r="B20" s="107" t="s">
        <v>117</v>
      </c>
      <c r="C20" s="108">
        <v>2</v>
      </c>
      <c r="F20" s="96" t="s">
        <v>56</v>
      </c>
      <c r="G20" s="96" t="s">
        <v>58</v>
      </c>
      <c r="H20" s="96"/>
      <c r="J20" s="107" t="s">
        <v>117</v>
      </c>
      <c r="K20" s="146">
        <v>0</v>
      </c>
      <c r="L20" s="147"/>
      <c r="O20" s="96" t="s">
        <v>56</v>
      </c>
      <c r="P20" s="96" t="s">
        <v>58</v>
      </c>
    </row>
    <row r="21" spans="1:43" ht="19" customHeight="1" x14ac:dyDescent="0.4">
      <c r="A21" s="87" t="s">
        <v>88</v>
      </c>
      <c r="B21" s="109" t="s">
        <v>118</v>
      </c>
      <c r="C21" s="100">
        <v>1</v>
      </c>
      <c r="E21" s="88" t="s">
        <v>119</v>
      </c>
      <c r="F21" s="96">
        <v>600</v>
      </c>
      <c r="G21" s="96">
        <v>7200</v>
      </c>
      <c r="H21" s="314">
        <v>6.9044879171461446E-2</v>
      </c>
      <c r="J21" s="109" t="s">
        <v>118</v>
      </c>
      <c r="K21" s="148">
        <v>0</v>
      </c>
      <c r="L21" s="102" t="s">
        <v>88</v>
      </c>
      <c r="N21" s="88" t="s">
        <v>119</v>
      </c>
      <c r="O21" s="96">
        <v>0</v>
      </c>
      <c r="P21" s="96">
        <v>0</v>
      </c>
      <c r="X21" s="87">
        <f>IF(K21=C21,1,0)</f>
        <v>0</v>
      </c>
      <c r="Y21" s="88" t="s">
        <v>95</v>
      </c>
      <c r="Z21" s="87">
        <f>IF(K21-C21=1,2,0)</f>
        <v>0</v>
      </c>
      <c r="AA21" s="88" t="s">
        <v>120</v>
      </c>
      <c r="AB21" s="87">
        <f>IF(K21-C21&gt;1,3,0)</f>
        <v>0</v>
      </c>
      <c r="AC21" s="88" t="str">
        <f>K21-C21&amp;" Site Built Units Occupied"</f>
        <v>-1 Site Built Units Occupied</v>
      </c>
    </row>
    <row r="22" spans="1:43" ht="19" customHeight="1" x14ac:dyDescent="0.4">
      <c r="A22" s="87" t="s">
        <v>88</v>
      </c>
      <c r="B22" s="109" t="s">
        <v>121</v>
      </c>
      <c r="C22" s="100">
        <v>1</v>
      </c>
      <c r="J22" s="109" t="s">
        <v>121</v>
      </c>
      <c r="K22" s="148">
        <v>0</v>
      </c>
      <c r="L22" s="102" t="s">
        <v>88</v>
      </c>
      <c r="X22" s="87">
        <f>IF(C22=0,1,0)</f>
        <v>0</v>
      </c>
      <c r="Y22" s="88" t="s">
        <v>122</v>
      </c>
      <c r="Z22" s="87">
        <f>Z21</f>
        <v>0</v>
      </c>
      <c r="AA22" s="88" t="str">
        <f>AA21</f>
        <v>1 Site Built Unit Occupied</v>
      </c>
      <c r="AB22" s="87">
        <f>AB21</f>
        <v>0</v>
      </c>
      <c r="AC22" s="88" t="str">
        <f>AC21</f>
        <v>-1 Site Built Units Occupied</v>
      </c>
    </row>
    <row r="23" spans="1:43" ht="19" customHeight="1" x14ac:dyDescent="0.4">
      <c r="A23" s="87" t="s">
        <v>88</v>
      </c>
      <c r="B23" s="109" t="s">
        <v>123</v>
      </c>
      <c r="C23" s="106">
        <v>600</v>
      </c>
      <c r="D23" s="88" t="s">
        <v>124</v>
      </c>
      <c r="J23" s="109" t="s">
        <v>123</v>
      </c>
      <c r="K23" s="149">
        <v>645</v>
      </c>
      <c r="L23" s="150" t="s">
        <v>88</v>
      </c>
      <c r="X23" s="87">
        <f>IF(C21=K21,1,0)</f>
        <v>0</v>
      </c>
      <c r="Y23" s="88" t="e">
        <f>"Current Rent increased by "&amp;#REF!*100&amp;"%"</f>
        <v>#REF!</v>
      </c>
      <c r="Z23" s="87">
        <f>IF(C21&lt;K21,2,0)</f>
        <v>0</v>
      </c>
      <c r="AA23" s="88" t="e">
        <f>"Rent @100% Occupancy Increased by "&amp;#REF!*100&amp;"%"</f>
        <v>#REF!</v>
      </c>
    </row>
    <row r="24" spans="1:43" ht="19" customHeight="1" x14ac:dyDescent="0.4">
      <c r="A24" s="87" t="s">
        <v>88</v>
      </c>
      <c r="B24" s="161"/>
      <c r="C24" s="162"/>
    </row>
  </sheetData>
  <mergeCells count="3">
    <mergeCell ref="J2:P2"/>
    <mergeCell ref="D18:I18"/>
    <mergeCell ref="B2:H2"/>
  </mergeCells>
  <conditionalFormatting sqref="A1:A1048576">
    <cfRule type="cellIs" dxfId="55" priority="139" operator="equal">
      <formula>"HIDE"</formula>
    </cfRule>
  </conditionalFormatting>
  <conditionalFormatting sqref="K6">
    <cfRule type="cellIs" dxfId="54" priority="136" operator="greaterThan">
      <formula>$C$6</formula>
    </cfRule>
    <cfRule type="cellIs" dxfId="53" priority="137" operator="lessThan">
      <formula>$C$6</formula>
    </cfRule>
    <cfRule type="cellIs" dxfId="52" priority="138" operator="equal">
      <formula>$C$6</formula>
    </cfRule>
  </conditionalFormatting>
  <conditionalFormatting sqref="K7">
    <cfRule type="cellIs" dxfId="51" priority="135" operator="equal">
      <formula>C7</formula>
    </cfRule>
  </conditionalFormatting>
  <conditionalFormatting sqref="K8">
    <cfRule type="cellIs" dxfId="50" priority="134" operator="equal">
      <formula>0</formula>
    </cfRule>
  </conditionalFormatting>
  <conditionalFormatting sqref="L7">
    <cfRule type="cellIs" dxfId="49" priority="133" operator="equal">
      <formula>$Y$7</formula>
    </cfRule>
  </conditionalFormatting>
  <conditionalFormatting sqref="K9">
    <cfRule type="cellIs" dxfId="48" priority="129" operator="equal">
      <formula>C9</formula>
    </cfRule>
  </conditionalFormatting>
  <conditionalFormatting sqref="L9">
    <cfRule type="cellIs" dxfId="47" priority="128" operator="equal">
      <formula>$Y$7</formula>
    </cfRule>
  </conditionalFormatting>
  <conditionalFormatting sqref="K10">
    <cfRule type="cellIs" dxfId="46" priority="127" operator="equal">
      <formula>C10</formula>
    </cfRule>
  </conditionalFormatting>
  <conditionalFormatting sqref="L10">
    <cfRule type="cellIs" dxfId="45" priority="126" operator="equal">
      <formula>$Y$7</formula>
    </cfRule>
  </conditionalFormatting>
  <conditionalFormatting sqref="K11">
    <cfRule type="cellIs" dxfId="44" priority="125" operator="equal">
      <formula>C8+C11+C12</formula>
    </cfRule>
  </conditionalFormatting>
  <conditionalFormatting sqref="K12">
    <cfRule type="cellIs" dxfId="43" priority="124" operator="equal">
      <formula>0</formula>
    </cfRule>
  </conditionalFormatting>
  <conditionalFormatting sqref="K15">
    <cfRule type="cellIs" dxfId="42" priority="116" operator="equal">
      <formula>C15</formula>
    </cfRule>
  </conditionalFormatting>
  <conditionalFormatting sqref="L13:L14">
    <cfRule type="cellIs" dxfId="41" priority="114" operator="equal">
      <formula>$Y$13</formula>
    </cfRule>
  </conditionalFormatting>
  <conditionalFormatting sqref="L14">
    <cfRule type="cellIs" dxfId="40" priority="108" operator="equal">
      <formula>$Y$14</formula>
    </cfRule>
  </conditionalFormatting>
  <conditionalFormatting sqref="K20">
    <cfRule type="cellIs" dxfId="39" priority="104" operator="lessThan">
      <formula>$C$20</formula>
    </cfRule>
    <cfRule type="cellIs" dxfId="38" priority="105" operator="greaterThan">
      <formula>$C$20</formula>
    </cfRule>
    <cfRule type="cellIs" dxfId="37" priority="106" operator="equal">
      <formula>$C$20</formula>
    </cfRule>
  </conditionalFormatting>
  <conditionalFormatting sqref="K21">
    <cfRule type="cellIs" dxfId="36" priority="103" operator="equal">
      <formula>$C$21+$C$22</formula>
    </cfRule>
  </conditionalFormatting>
  <conditionalFormatting sqref="K22">
    <cfRule type="cellIs" dxfId="35" priority="102" operator="equal">
      <formula>0</formula>
    </cfRule>
  </conditionalFormatting>
  <conditionalFormatting sqref="K4">
    <cfRule type="cellIs" dxfId="34" priority="3" operator="greaterThan">
      <formula>$C$4</formula>
    </cfRule>
    <cfRule type="cellIs" dxfId="33" priority="4" operator="lessThan">
      <formula>$C$4</formula>
    </cfRule>
    <cfRule type="cellIs" dxfId="32" priority="5" operator="equal">
      <formula>$C$4</formula>
    </cfRule>
  </conditionalFormatting>
  <conditionalFormatting sqref="L8">
    <cfRule type="cellIs" dxfId="31" priority="183" operator="equal">
      <formula>$AC$8</formula>
    </cfRule>
    <cfRule type="cellIs" dxfId="30" priority="184" operator="equal">
      <formula>$AA$8</formula>
    </cfRule>
    <cfRule type="cellIs" dxfId="29" priority="185" operator="equal">
      <formula>$Y$8</formula>
    </cfRule>
  </conditionalFormatting>
  <conditionalFormatting sqref="L11">
    <cfRule type="cellIs" dxfId="28" priority="186" operator="equal">
      <formula>$AA$11</formula>
    </cfRule>
    <cfRule type="cellIs" dxfId="27" priority="187" operator="equal">
      <formula>$Y$11</formula>
    </cfRule>
    <cfRule type="cellIs" dxfId="26" priority="188" operator="equal">
      <formula>$AC$11</formula>
    </cfRule>
  </conditionalFormatting>
  <conditionalFormatting sqref="L12">
    <cfRule type="cellIs" dxfId="25" priority="189" operator="equal">
      <formula>$AC$12</formula>
    </cfRule>
    <cfRule type="cellIs" dxfId="24" priority="190" operator="equal">
      <formula>$AA$12</formula>
    </cfRule>
    <cfRule type="cellIs" dxfId="23" priority="191" operator="equal">
      <formula>$Y$12</formula>
    </cfRule>
  </conditionalFormatting>
  <conditionalFormatting sqref="L21">
    <cfRule type="cellIs" dxfId="22" priority="192" operator="equal">
      <formula>$AC$21</formula>
    </cfRule>
    <cfRule type="cellIs" dxfId="21" priority="193" operator="equal">
      <formula>$AA$21</formula>
    </cfRule>
    <cfRule type="cellIs" dxfId="20" priority="194" operator="equal">
      <formula>$Y$21</formula>
    </cfRule>
  </conditionalFormatting>
  <conditionalFormatting sqref="L22">
    <cfRule type="cellIs" dxfId="19" priority="195" operator="equal">
      <formula>$AC$22</formula>
    </cfRule>
    <cfRule type="cellIs" dxfId="18" priority="196" operator="equal">
      <formula>$AA$22</formula>
    </cfRule>
    <cfRule type="cellIs" dxfId="17" priority="197" operator="equal">
      <formula>$Y$22</formula>
    </cfRule>
  </conditionalFormatting>
  <conditionalFormatting sqref="L23">
    <cfRule type="cellIs" dxfId="16" priority="198" operator="equal">
      <formula>$AA$23</formula>
    </cfRule>
    <cfRule type="cellIs" dxfId="15" priority="199" operator="equal">
      <formula>$Y$23</formula>
    </cfRule>
  </conditionalFormatting>
  <conditionalFormatting sqref="L15">
    <cfRule type="cellIs" dxfId="14" priority="200" operator="equal">
      <formula>$AA$15</formula>
    </cfRule>
    <cfRule type="cellIs" dxfId="13" priority="201" operator="equal">
      <formula>$Y$15</formula>
    </cfRule>
  </conditionalFormatting>
  <conditionalFormatting sqref="K13">
    <cfRule type="cellIs" dxfId="12" priority="1" operator="equal">
      <formula>C13*(1+#REF!)</formula>
    </cfRule>
  </conditionalFormatting>
  <conditionalFormatting sqref="K14">
    <cfRule type="cellIs" dxfId="11" priority="115" operator="equal">
      <formula>C14*(1+#REF!)</formula>
    </cfRule>
  </conditionalFormatting>
  <pageMargins left="0.7" right="0.7" top="0.75" bottom="0.75" header="0.3" footer="0.3"/>
  <ignoredErrors>
    <ignoredError sqref="X8" formula="1"/>
  </ignoredErrors>
  <extLst>
    <ext xmlns:x14="http://schemas.microsoft.com/office/spreadsheetml/2009/9/main" uri="{78C0D931-6437-407d-A8EE-F0AAD7539E65}">
      <x14:conditionalFormattings>
        <x14:conditionalFormatting xmlns:xm="http://schemas.microsoft.com/office/excel/2006/main">
          <x14:cfRule type="cellIs" priority="259" operator="equal" id="{AA671630-EC63-624F-8047-9FDD47F77282}">
            <xm:f>'Rent Roll'!E68*(1+#REF!)</xm:f>
            <x14:dxf>
              <font>
                <color theme="3" tint="-0.24994659260841701"/>
              </font>
              <fill>
                <patternFill>
                  <bgColor theme="9" tint="0.59996337778862885"/>
                </patternFill>
              </fill>
            </x14:dxf>
          </x14:cfRule>
          <xm:sqref>K23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1032E-8B0D-B54B-A65A-76DDC29FFB6E}">
  <sheetPr>
    <tabColor rgb="FF0070C0"/>
  </sheetPr>
  <dimension ref="A1:P69"/>
  <sheetViews>
    <sheetView zoomScaleNormal="100" workbookViewId="0">
      <pane ySplit="7" topLeftCell="A8" activePane="bottomLeft" state="frozen"/>
      <selection pane="bottomLeft"/>
    </sheetView>
  </sheetViews>
  <sheetFormatPr defaultColWidth="10.81640625" defaultRowHeight="19" customHeight="1" x14ac:dyDescent="0.25"/>
  <cols>
    <col min="1" max="1" width="3.453125" style="165" customWidth="1"/>
    <col min="2" max="2" width="13.54296875" style="122" bestFit="1" customWidth="1"/>
    <col min="3" max="3" width="22" style="122" bestFit="1" customWidth="1"/>
    <col min="4" max="4" width="35.81640625" style="123" customWidth="1"/>
    <col min="5" max="5" width="15.54296875" style="123" customWidth="1"/>
    <col min="6" max="6" width="17.453125" style="123" customWidth="1"/>
    <col min="7" max="7" width="21.453125" style="123" customWidth="1"/>
    <col min="8" max="8" width="30.81640625" style="123" customWidth="1"/>
    <col min="9" max="9" width="14.453125" style="124" bestFit="1" customWidth="1"/>
    <col min="10" max="10" width="22.1796875" style="123" bestFit="1" customWidth="1"/>
    <col min="11" max="11" width="13.453125" style="125" bestFit="1" customWidth="1"/>
    <col min="12" max="12" width="14.453125" style="125" bestFit="1" customWidth="1"/>
    <col min="13" max="13" width="11.81640625" style="125" bestFit="1" customWidth="1"/>
    <col min="14" max="14" width="13.453125" style="136" bestFit="1" customWidth="1"/>
    <col min="15" max="15" width="13.453125" style="125" bestFit="1" customWidth="1"/>
    <col min="16" max="16" width="16" style="124" bestFit="1" customWidth="1"/>
    <col min="17" max="16384" width="10.81640625" style="122"/>
  </cols>
  <sheetData>
    <row r="1" spans="1:16" s="1" customFormat="1" ht="17" x14ac:dyDescent="0.45">
      <c r="A1" s="360"/>
      <c r="G1" s="360"/>
      <c r="H1" s="360"/>
    </row>
    <row r="2" spans="1:16" s="1" customFormat="1" ht="17" x14ac:dyDescent="0.45">
      <c r="A2" s="360"/>
      <c r="C2" s="2" t="s">
        <v>0</v>
      </c>
      <c r="D2" s="428" t="s">
        <v>1</v>
      </c>
      <c r="E2" s="429"/>
      <c r="F2" s="138"/>
      <c r="G2" s="140"/>
      <c r="H2" s="140"/>
    </row>
    <row r="3" spans="1:16" s="1" customFormat="1" ht="17" x14ac:dyDescent="0.45">
      <c r="A3" s="360"/>
      <c r="C3" s="2" t="s">
        <v>2</v>
      </c>
      <c r="D3" s="428" t="s">
        <v>3</v>
      </c>
      <c r="E3" s="430"/>
      <c r="F3" s="429"/>
      <c r="G3" s="139"/>
      <c r="H3" s="140"/>
    </row>
    <row r="4" spans="1:16" s="1" customFormat="1" ht="17" x14ac:dyDescent="0.45">
      <c r="A4" s="360"/>
      <c r="C4" s="2"/>
      <c r="D4" s="1" t="s">
        <v>4</v>
      </c>
      <c r="F4" s="360" t="s">
        <v>5</v>
      </c>
      <c r="G4" s="360" t="s">
        <v>6</v>
      </c>
      <c r="H4" s="360" t="s">
        <v>7</v>
      </c>
      <c r="I4" s="360" t="s">
        <v>8</v>
      </c>
    </row>
    <row r="5" spans="1:16" s="1" customFormat="1" ht="17" x14ac:dyDescent="0.45">
      <c r="A5" s="360"/>
      <c r="C5" s="2"/>
      <c r="D5" s="428" t="s">
        <v>9</v>
      </c>
      <c r="E5" s="430"/>
      <c r="F5" s="113" t="s">
        <v>10</v>
      </c>
      <c r="G5" s="113">
        <v>29461</v>
      </c>
      <c r="H5" s="113" t="s">
        <v>11</v>
      </c>
      <c r="I5" s="113" t="s">
        <v>12</v>
      </c>
    </row>
    <row r="6" spans="1:16" s="1" customFormat="1" ht="17" x14ac:dyDescent="0.45">
      <c r="A6" s="360"/>
      <c r="C6" s="2" t="s">
        <v>13</v>
      </c>
      <c r="D6" s="428"/>
      <c r="E6" s="430"/>
      <c r="F6" s="429"/>
      <c r="G6" s="375"/>
    </row>
    <row r="7" spans="1:16" ht="19" customHeight="1" x14ac:dyDescent="0.25">
      <c r="N7" s="125"/>
      <c r="P7" s="122"/>
    </row>
    <row r="8" spans="1:16" ht="19" customHeight="1" thickBot="1" x14ac:dyDescent="0.3">
      <c r="B8" s="158" t="s">
        <v>14</v>
      </c>
      <c r="C8" s="158"/>
      <c r="D8" s="158"/>
      <c r="N8" s="125"/>
      <c r="P8" s="122"/>
    </row>
    <row r="9" spans="1:16" s="281" customFormat="1" ht="19" customHeight="1" x14ac:dyDescent="0.25">
      <c r="A9" s="280"/>
      <c r="B9" s="267" t="s">
        <v>15</v>
      </c>
      <c r="C9" s="268" t="s">
        <v>16</v>
      </c>
      <c r="D9" s="267" t="s">
        <v>17</v>
      </c>
      <c r="E9" s="269" t="s">
        <v>18</v>
      </c>
      <c r="F9" s="267" t="s">
        <v>19</v>
      </c>
      <c r="G9" s="267" t="s">
        <v>20</v>
      </c>
      <c r="H9" s="270" t="s">
        <v>21</v>
      </c>
      <c r="I9" s="271" t="s">
        <v>22</v>
      </c>
      <c r="J9" s="272" t="s">
        <v>23</v>
      </c>
      <c r="K9" s="273" t="s">
        <v>24</v>
      </c>
      <c r="L9" s="273" t="s">
        <v>25</v>
      </c>
      <c r="M9" s="273" t="s">
        <v>26</v>
      </c>
      <c r="N9" s="274" t="s">
        <v>27</v>
      </c>
    </row>
    <row r="10" spans="1:16" ht="19" customHeight="1" x14ac:dyDescent="0.4">
      <c r="B10" s="318">
        <v>1</v>
      </c>
      <c r="C10" s="275" t="s">
        <v>28</v>
      </c>
      <c r="D10" s="319" t="s">
        <v>29</v>
      </c>
      <c r="E10" s="320"/>
      <c r="F10" s="276"/>
      <c r="G10" s="276"/>
      <c r="H10" s="277"/>
      <c r="I10" s="278"/>
      <c r="J10" s="282">
        <v>330</v>
      </c>
      <c r="K10" s="278"/>
      <c r="L10" s="278"/>
      <c r="M10" s="279">
        <v>330</v>
      </c>
      <c r="N10" s="279">
        <v>3960</v>
      </c>
      <c r="O10" s="122"/>
      <c r="P10" s="122"/>
    </row>
    <row r="11" spans="1:16" ht="19" customHeight="1" x14ac:dyDescent="0.4">
      <c r="B11" s="347">
        <v>2</v>
      </c>
      <c r="C11" s="275" t="s">
        <v>30</v>
      </c>
      <c r="D11" s="349"/>
      <c r="E11" s="350"/>
      <c r="F11" s="351"/>
      <c r="G11" s="276"/>
      <c r="H11" s="277"/>
      <c r="I11" s="352"/>
      <c r="J11" s="353"/>
      <c r="K11" s="278"/>
      <c r="L11" s="352"/>
      <c r="M11" s="279">
        <v>0</v>
      </c>
      <c r="N11" s="279">
        <v>0</v>
      </c>
      <c r="O11" s="122"/>
      <c r="P11" s="122"/>
    </row>
    <row r="12" spans="1:16" ht="19" customHeight="1" x14ac:dyDescent="0.4">
      <c r="B12" s="347">
        <v>3</v>
      </c>
      <c r="C12" s="275" t="s">
        <v>30</v>
      </c>
      <c r="D12" s="349"/>
      <c r="E12" s="350"/>
      <c r="F12" s="351"/>
      <c r="G12" s="276"/>
      <c r="H12" s="277"/>
      <c r="I12" s="352"/>
      <c r="J12" s="353"/>
      <c r="K12" s="278"/>
      <c r="L12" s="352"/>
      <c r="M12" s="279">
        <v>0</v>
      </c>
      <c r="N12" s="279">
        <v>0</v>
      </c>
      <c r="O12" s="122"/>
      <c r="P12" s="122"/>
    </row>
    <row r="13" spans="1:16" ht="19" customHeight="1" x14ac:dyDescent="0.4">
      <c r="B13" s="347">
        <v>4</v>
      </c>
      <c r="C13" s="275" t="s">
        <v>30</v>
      </c>
      <c r="D13" s="349"/>
      <c r="E13" s="350"/>
      <c r="F13" s="351"/>
      <c r="G13" s="276"/>
      <c r="H13" s="277"/>
      <c r="I13" s="352"/>
      <c r="J13" s="353"/>
      <c r="K13" s="278"/>
      <c r="L13" s="352"/>
      <c r="M13" s="279">
        <v>0</v>
      </c>
      <c r="N13" s="279">
        <v>0</v>
      </c>
      <c r="O13" s="122"/>
      <c r="P13" s="122"/>
    </row>
    <row r="14" spans="1:16" ht="19" customHeight="1" x14ac:dyDescent="0.4">
      <c r="B14" s="347">
        <v>5</v>
      </c>
      <c r="C14" s="275" t="s">
        <v>28</v>
      </c>
      <c r="D14" s="349" t="s">
        <v>31</v>
      </c>
      <c r="E14" s="350"/>
      <c r="F14" s="351"/>
      <c r="G14" s="276"/>
      <c r="H14" s="277"/>
      <c r="I14" s="352"/>
      <c r="J14" s="353">
        <v>330</v>
      </c>
      <c r="K14" s="278"/>
      <c r="L14" s="352"/>
      <c r="M14" s="279">
        <v>330</v>
      </c>
      <c r="N14" s="279">
        <v>3960</v>
      </c>
      <c r="O14" s="122"/>
      <c r="P14" s="122"/>
    </row>
    <row r="15" spans="1:16" ht="19" customHeight="1" x14ac:dyDescent="0.4">
      <c r="B15" s="347">
        <v>6</v>
      </c>
      <c r="C15" s="275" t="s">
        <v>30</v>
      </c>
      <c r="D15" s="349"/>
      <c r="E15" s="350"/>
      <c r="F15" s="351"/>
      <c r="G15" s="276"/>
      <c r="H15" s="277"/>
      <c r="I15" s="352"/>
      <c r="J15" s="353"/>
      <c r="K15" s="278"/>
      <c r="L15" s="352"/>
      <c r="M15" s="279">
        <v>0</v>
      </c>
      <c r="N15" s="279">
        <v>0</v>
      </c>
      <c r="O15" s="122"/>
      <c r="P15" s="122"/>
    </row>
    <row r="16" spans="1:16" ht="19" customHeight="1" x14ac:dyDescent="0.4">
      <c r="B16" s="347">
        <v>7</v>
      </c>
      <c r="C16" s="348" t="s">
        <v>32</v>
      </c>
      <c r="D16" s="349" t="s">
        <v>33</v>
      </c>
      <c r="E16" s="350"/>
      <c r="F16" s="351"/>
      <c r="G16" s="276"/>
      <c r="H16" s="277"/>
      <c r="I16" s="352"/>
      <c r="J16" s="353">
        <v>330</v>
      </c>
      <c r="K16" s="278">
        <v>170</v>
      </c>
      <c r="L16" s="352"/>
      <c r="M16" s="279">
        <v>500</v>
      </c>
      <c r="N16" s="279">
        <v>6000</v>
      </c>
      <c r="O16" s="122"/>
      <c r="P16" s="122"/>
    </row>
    <row r="17" spans="2:16" ht="19" customHeight="1" x14ac:dyDescent="0.4">
      <c r="B17" s="347">
        <v>8</v>
      </c>
      <c r="C17" s="348" t="s">
        <v>28</v>
      </c>
      <c r="D17" s="349" t="s">
        <v>34</v>
      </c>
      <c r="E17" s="350"/>
      <c r="F17" s="351"/>
      <c r="G17" s="276"/>
      <c r="H17" s="277"/>
      <c r="I17" s="352"/>
      <c r="J17" s="353">
        <v>330</v>
      </c>
      <c r="K17" s="278"/>
      <c r="L17" s="352"/>
      <c r="M17" s="279">
        <v>330</v>
      </c>
      <c r="N17" s="279">
        <v>3960</v>
      </c>
      <c r="O17" s="122"/>
      <c r="P17" s="122"/>
    </row>
    <row r="18" spans="2:16" ht="19" customHeight="1" x14ac:dyDescent="0.4">
      <c r="B18" s="347">
        <v>9</v>
      </c>
      <c r="C18" s="348" t="s">
        <v>28</v>
      </c>
      <c r="D18" s="349" t="s">
        <v>35</v>
      </c>
      <c r="E18" s="350"/>
      <c r="F18" s="351"/>
      <c r="G18" s="276"/>
      <c r="H18" s="277"/>
      <c r="I18" s="352"/>
      <c r="J18" s="353">
        <v>330</v>
      </c>
      <c r="K18" s="278"/>
      <c r="L18" s="352"/>
      <c r="M18" s="279">
        <v>330</v>
      </c>
      <c r="N18" s="279">
        <v>3960</v>
      </c>
      <c r="O18" s="122"/>
      <c r="P18" s="122"/>
    </row>
    <row r="19" spans="2:16" ht="19" customHeight="1" x14ac:dyDescent="0.4">
      <c r="B19" s="347">
        <v>10</v>
      </c>
      <c r="C19" s="348" t="s">
        <v>30</v>
      </c>
      <c r="D19" s="349"/>
      <c r="E19" s="350"/>
      <c r="F19" s="351"/>
      <c r="G19" s="276"/>
      <c r="H19" s="277"/>
      <c r="I19" s="352"/>
      <c r="J19" s="353"/>
      <c r="K19" s="278"/>
      <c r="L19" s="352"/>
      <c r="M19" s="279">
        <v>0</v>
      </c>
      <c r="N19" s="279">
        <v>0</v>
      </c>
      <c r="O19" s="122"/>
      <c r="P19" s="122"/>
    </row>
    <row r="20" spans="2:16" ht="19" customHeight="1" x14ac:dyDescent="0.4">
      <c r="B20" s="347">
        <v>11</v>
      </c>
      <c r="C20" s="348" t="s">
        <v>28</v>
      </c>
      <c r="D20" s="349" t="s">
        <v>36</v>
      </c>
      <c r="E20" s="350"/>
      <c r="F20" s="351"/>
      <c r="G20" s="276"/>
      <c r="H20" s="277"/>
      <c r="I20" s="352"/>
      <c r="J20" s="353">
        <v>330</v>
      </c>
      <c r="K20" s="278"/>
      <c r="L20" s="352"/>
      <c r="M20" s="279">
        <v>330</v>
      </c>
      <c r="N20" s="279">
        <v>3960</v>
      </c>
      <c r="O20" s="122"/>
      <c r="P20" s="122"/>
    </row>
    <row r="21" spans="2:16" ht="19" customHeight="1" x14ac:dyDescent="0.4">
      <c r="B21" s="347">
        <v>12</v>
      </c>
      <c r="C21" s="348" t="s">
        <v>30</v>
      </c>
      <c r="D21" s="349"/>
      <c r="E21" s="350"/>
      <c r="F21" s="351"/>
      <c r="G21" s="276"/>
      <c r="H21" s="277"/>
      <c r="I21" s="352"/>
      <c r="J21" s="353"/>
      <c r="K21" s="278"/>
      <c r="L21" s="352"/>
      <c r="M21" s="279">
        <v>0</v>
      </c>
      <c r="N21" s="279">
        <v>0</v>
      </c>
      <c r="O21" s="122"/>
      <c r="P21" s="122"/>
    </row>
    <row r="22" spans="2:16" ht="19" customHeight="1" x14ac:dyDescent="0.4">
      <c r="B22" s="347">
        <v>13</v>
      </c>
      <c r="C22" s="348" t="s">
        <v>28</v>
      </c>
      <c r="D22" s="349" t="s">
        <v>37</v>
      </c>
      <c r="E22" s="350"/>
      <c r="F22" s="351"/>
      <c r="G22" s="276"/>
      <c r="H22" s="277"/>
      <c r="I22" s="352"/>
      <c r="J22" s="353">
        <v>330</v>
      </c>
      <c r="K22" s="278"/>
      <c r="L22" s="352"/>
      <c r="M22" s="279">
        <v>330</v>
      </c>
      <c r="N22" s="279">
        <v>3960</v>
      </c>
      <c r="O22" s="122"/>
      <c r="P22" s="122"/>
    </row>
    <row r="23" spans="2:16" ht="19" customHeight="1" x14ac:dyDescent="0.4">
      <c r="B23" s="347">
        <v>14</v>
      </c>
      <c r="C23" s="348" t="s">
        <v>30</v>
      </c>
      <c r="D23" s="349"/>
      <c r="E23" s="350"/>
      <c r="F23" s="351"/>
      <c r="G23" s="276"/>
      <c r="H23" s="277"/>
      <c r="I23" s="352"/>
      <c r="J23" s="353"/>
      <c r="K23" s="278"/>
      <c r="L23" s="352"/>
      <c r="M23" s="279">
        <v>0</v>
      </c>
      <c r="N23" s="279">
        <v>0</v>
      </c>
      <c r="O23" s="122"/>
      <c r="P23" s="122"/>
    </row>
    <row r="24" spans="2:16" ht="19" customHeight="1" x14ac:dyDescent="0.4">
      <c r="B24" s="347">
        <v>15</v>
      </c>
      <c r="C24" s="348" t="s">
        <v>28</v>
      </c>
      <c r="D24" s="349" t="s">
        <v>38</v>
      </c>
      <c r="E24" s="350"/>
      <c r="F24" s="351"/>
      <c r="G24" s="276"/>
      <c r="H24" s="277"/>
      <c r="I24" s="352"/>
      <c r="J24" s="353">
        <v>330</v>
      </c>
      <c r="K24" s="278"/>
      <c r="L24" s="352"/>
      <c r="M24" s="279">
        <v>330</v>
      </c>
      <c r="N24" s="279">
        <v>3960</v>
      </c>
      <c r="O24" s="122"/>
      <c r="P24" s="122"/>
    </row>
    <row r="25" spans="2:16" ht="19" customHeight="1" x14ac:dyDescent="0.4">
      <c r="B25" s="347">
        <v>16</v>
      </c>
      <c r="C25" s="348" t="s">
        <v>28</v>
      </c>
      <c r="D25" s="349" t="s">
        <v>39</v>
      </c>
      <c r="E25" s="350"/>
      <c r="F25" s="351"/>
      <c r="G25" s="276"/>
      <c r="H25" s="277"/>
      <c r="I25" s="352"/>
      <c r="J25" s="353">
        <v>330</v>
      </c>
      <c r="K25" s="278"/>
      <c r="L25" s="352"/>
      <c r="M25" s="279">
        <v>330</v>
      </c>
      <c r="N25" s="279">
        <v>3960</v>
      </c>
      <c r="O25" s="122"/>
      <c r="P25" s="122"/>
    </row>
    <row r="26" spans="2:16" ht="19" customHeight="1" x14ac:dyDescent="0.4">
      <c r="B26" s="347">
        <v>17</v>
      </c>
      <c r="C26" s="348" t="s">
        <v>28</v>
      </c>
      <c r="D26" s="349" t="s">
        <v>40</v>
      </c>
      <c r="E26" s="350"/>
      <c r="F26" s="351"/>
      <c r="G26" s="276"/>
      <c r="H26" s="277"/>
      <c r="I26" s="352"/>
      <c r="J26" s="353">
        <v>330</v>
      </c>
      <c r="K26" s="278"/>
      <c r="L26" s="352"/>
      <c r="M26" s="279">
        <v>330</v>
      </c>
      <c r="N26" s="279">
        <v>3960</v>
      </c>
      <c r="O26" s="122"/>
      <c r="P26" s="122"/>
    </row>
    <row r="27" spans="2:16" ht="19" customHeight="1" x14ac:dyDescent="0.4">
      <c r="B27" s="347">
        <v>18</v>
      </c>
      <c r="C27" s="348" t="s">
        <v>28</v>
      </c>
      <c r="D27" s="349" t="s">
        <v>41</v>
      </c>
      <c r="E27" s="350"/>
      <c r="F27" s="351"/>
      <c r="G27" s="276"/>
      <c r="H27" s="277"/>
      <c r="I27" s="352"/>
      <c r="J27" s="353">
        <v>330</v>
      </c>
      <c r="K27" s="278"/>
      <c r="L27" s="352"/>
      <c r="M27" s="279">
        <v>330</v>
      </c>
      <c r="N27" s="279">
        <v>3960</v>
      </c>
      <c r="O27" s="122"/>
      <c r="P27" s="122"/>
    </row>
    <row r="28" spans="2:16" ht="19" customHeight="1" x14ac:dyDescent="0.4">
      <c r="B28" s="347">
        <v>19</v>
      </c>
      <c r="C28" s="348" t="s">
        <v>28</v>
      </c>
      <c r="D28" s="349" t="s">
        <v>42</v>
      </c>
      <c r="E28" s="350"/>
      <c r="F28" s="351"/>
      <c r="G28" s="276"/>
      <c r="H28" s="277"/>
      <c r="I28" s="352"/>
      <c r="J28" s="353">
        <v>330</v>
      </c>
      <c r="K28" s="278"/>
      <c r="L28" s="352"/>
      <c r="M28" s="279">
        <v>330</v>
      </c>
      <c r="N28" s="279">
        <v>3960</v>
      </c>
      <c r="O28" s="122"/>
      <c r="P28" s="122"/>
    </row>
    <row r="29" spans="2:16" ht="19" customHeight="1" x14ac:dyDescent="0.4">
      <c r="B29" s="347">
        <v>20</v>
      </c>
      <c r="C29" s="348" t="s">
        <v>28</v>
      </c>
      <c r="D29" s="349" t="s">
        <v>43</v>
      </c>
      <c r="E29" s="350"/>
      <c r="F29" s="351"/>
      <c r="G29" s="276"/>
      <c r="H29" s="277"/>
      <c r="I29" s="352"/>
      <c r="J29" s="353">
        <v>330</v>
      </c>
      <c r="K29" s="278"/>
      <c r="L29" s="352"/>
      <c r="M29" s="279">
        <v>330</v>
      </c>
      <c r="N29" s="279">
        <v>3960</v>
      </c>
      <c r="O29" s="122"/>
      <c r="P29" s="122"/>
    </row>
    <row r="30" spans="2:16" ht="19" customHeight="1" x14ac:dyDescent="0.4">
      <c r="B30" s="347">
        <v>21</v>
      </c>
      <c r="C30" s="348" t="s">
        <v>44</v>
      </c>
      <c r="D30" s="349"/>
      <c r="E30" s="350"/>
      <c r="F30" s="351"/>
      <c r="G30" s="276"/>
      <c r="H30" s="277"/>
      <c r="I30" s="352"/>
      <c r="J30" s="353"/>
      <c r="K30" s="278"/>
      <c r="L30" s="352"/>
      <c r="M30" s="279">
        <v>0</v>
      </c>
      <c r="N30" s="279">
        <v>0</v>
      </c>
      <c r="O30" s="122"/>
      <c r="P30" s="122"/>
    </row>
    <row r="31" spans="2:16" ht="19" customHeight="1" x14ac:dyDescent="0.4">
      <c r="B31" s="347">
        <v>22</v>
      </c>
      <c r="C31" s="348" t="s">
        <v>28</v>
      </c>
      <c r="D31" s="349" t="s">
        <v>45</v>
      </c>
      <c r="E31" s="350"/>
      <c r="F31" s="351"/>
      <c r="G31" s="276"/>
      <c r="H31" s="277"/>
      <c r="I31" s="352"/>
      <c r="J31" s="353">
        <v>330</v>
      </c>
      <c r="K31" s="278"/>
      <c r="L31" s="352"/>
      <c r="M31" s="279">
        <v>330</v>
      </c>
      <c r="N31" s="279">
        <v>3960</v>
      </c>
      <c r="O31" s="122"/>
      <c r="P31" s="122"/>
    </row>
    <row r="32" spans="2:16" ht="19" customHeight="1" x14ac:dyDescent="0.4">
      <c r="B32" s="347">
        <v>23</v>
      </c>
      <c r="C32" s="348" t="s">
        <v>28</v>
      </c>
      <c r="D32" s="349" t="s">
        <v>46</v>
      </c>
      <c r="E32" s="350"/>
      <c r="F32" s="351"/>
      <c r="G32" s="276"/>
      <c r="H32" s="277"/>
      <c r="I32" s="352"/>
      <c r="J32" s="353">
        <v>330</v>
      </c>
      <c r="K32" s="278"/>
      <c r="L32" s="352"/>
      <c r="M32" s="279">
        <v>330</v>
      </c>
      <c r="N32" s="279">
        <v>3960</v>
      </c>
      <c r="O32" s="122"/>
      <c r="P32" s="122"/>
    </row>
    <row r="33" spans="2:16" ht="19" customHeight="1" x14ac:dyDescent="0.4">
      <c r="B33" s="347"/>
      <c r="C33" s="348"/>
      <c r="D33" s="349"/>
      <c r="E33" s="350"/>
      <c r="F33" s="351"/>
      <c r="G33" s="276"/>
      <c r="H33" s="277"/>
      <c r="I33" s="352"/>
      <c r="J33" s="353"/>
      <c r="K33" s="278"/>
      <c r="L33" s="352"/>
      <c r="M33" s="279">
        <v>0</v>
      </c>
      <c r="N33" s="279">
        <v>0</v>
      </c>
      <c r="O33" s="122"/>
      <c r="P33" s="122"/>
    </row>
    <row r="34" spans="2:16" ht="19" customHeight="1" x14ac:dyDescent="0.4">
      <c r="B34" s="347">
        <v>25</v>
      </c>
      <c r="C34" s="348" t="s">
        <v>30</v>
      </c>
      <c r="D34" s="349"/>
      <c r="E34" s="350"/>
      <c r="F34" s="351"/>
      <c r="G34" s="276"/>
      <c r="H34" s="277"/>
      <c r="I34" s="352"/>
      <c r="J34" s="353"/>
      <c r="K34" s="278"/>
      <c r="L34" s="352"/>
      <c r="M34" s="279">
        <v>0</v>
      </c>
      <c r="N34" s="279">
        <v>0</v>
      </c>
      <c r="O34" s="122"/>
      <c r="P34" s="122"/>
    </row>
    <row r="35" spans="2:16" ht="19" customHeight="1" x14ac:dyDescent="0.4">
      <c r="B35" s="347">
        <v>26</v>
      </c>
      <c r="C35" s="348" t="s">
        <v>30</v>
      </c>
      <c r="D35" s="349"/>
      <c r="E35" s="350"/>
      <c r="F35" s="351"/>
      <c r="G35" s="276"/>
      <c r="H35" s="277"/>
      <c r="I35" s="352"/>
      <c r="J35" s="353"/>
      <c r="K35" s="278"/>
      <c r="L35" s="352"/>
      <c r="M35" s="279">
        <v>0</v>
      </c>
      <c r="N35" s="279">
        <v>0</v>
      </c>
      <c r="O35" s="122"/>
      <c r="P35" s="122"/>
    </row>
    <row r="36" spans="2:16" ht="19" customHeight="1" x14ac:dyDescent="0.4">
      <c r="B36" s="347">
        <v>27</v>
      </c>
      <c r="C36" s="348" t="s">
        <v>28</v>
      </c>
      <c r="D36" s="349" t="s">
        <v>47</v>
      </c>
      <c r="E36" s="350"/>
      <c r="F36" s="351"/>
      <c r="G36" s="276"/>
      <c r="H36" s="277"/>
      <c r="I36" s="352"/>
      <c r="J36" s="353">
        <v>330</v>
      </c>
      <c r="K36" s="278"/>
      <c r="L36" s="352"/>
      <c r="M36" s="279">
        <v>330</v>
      </c>
      <c r="N36" s="279">
        <v>3960</v>
      </c>
      <c r="O36" s="122"/>
      <c r="P36" s="122"/>
    </row>
    <row r="37" spans="2:16" ht="19" customHeight="1" x14ac:dyDescent="0.4">
      <c r="B37" s="347">
        <v>28</v>
      </c>
      <c r="C37" s="348" t="s">
        <v>28</v>
      </c>
      <c r="D37" s="349" t="s">
        <v>48</v>
      </c>
      <c r="E37" s="350"/>
      <c r="F37" s="351"/>
      <c r="G37" s="276"/>
      <c r="H37" s="277"/>
      <c r="I37" s="352"/>
      <c r="J37" s="353">
        <v>330</v>
      </c>
      <c r="K37" s="278"/>
      <c r="L37" s="352"/>
      <c r="M37" s="279">
        <v>330</v>
      </c>
      <c r="N37" s="279">
        <v>3960</v>
      </c>
      <c r="O37" s="122"/>
      <c r="P37" s="122"/>
    </row>
    <row r="38" spans="2:16" ht="19" customHeight="1" x14ac:dyDescent="0.4">
      <c r="B38" s="347">
        <v>29</v>
      </c>
      <c r="C38" s="348" t="s">
        <v>30</v>
      </c>
      <c r="D38" s="349"/>
      <c r="E38" s="350"/>
      <c r="F38" s="351"/>
      <c r="G38" s="276"/>
      <c r="H38" s="277"/>
      <c r="I38" s="352"/>
      <c r="J38" s="353"/>
      <c r="K38" s="278"/>
      <c r="L38" s="352"/>
      <c r="M38" s="279">
        <v>0</v>
      </c>
      <c r="N38" s="279">
        <v>0</v>
      </c>
      <c r="O38" s="122"/>
      <c r="P38" s="122"/>
    </row>
    <row r="39" spans="2:16" ht="19" customHeight="1" x14ac:dyDescent="0.4">
      <c r="B39" s="347">
        <v>30</v>
      </c>
      <c r="C39" s="348" t="s">
        <v>28</v>
      </c>
      <c r="D39" s="349" t="s">
        <v>49</v>
      </c>
      <c r="E39" s="350"/>
      <c r="F39" s="351"/>
      <c r="G39" s="276"/>
      <c r="H39" s="277"/>
      <c r="I39" s="352"/>
      <c r="J39" s="353">
        <v>330</v>
      </c>
      <c r="K39" s="278"/>
      <c r="L39" s="352"/>
      <c r="M39" s="279">
        <v>330</v>
      </c>
      <c r="N39" s="279">
        <v>3960</v>
      </c>
      <c r="O39" s="122"/>
      <c r="P39" s="122"/>
    </row>
    <row r="40" spans="2:16" ht="19" customHeight="1" x14ac:dyDescent="0.25">
      <c r="B40" s="318">
        <v>31</v>
      </c>
      <c r="C40" s="348" t="s">
        <v>28</v>
      </c>
      <c r="D40" s="319" t="s">
        <v>50</v>
      </c>
      <c r="E40" s="320"/>
      <c r="F40" s="276"/>
      <c r="G40" s="276"/>
      <c r="H40" s="277"/>
      <c r="I40" s="278"/>
      <c r="J40" s="282">
        <v>330</v>
      </c>
      <c r="K40" s="278"/>
      <c r="L40" s="278"/>
      <c r="M40" s="279">
        <v>330</v>
      </c>
      <c r="N40" s="279">
        <v>3960</v>
      </c>
      <c r="O40" s="122"/>
      <c r="P40" s="122"/>
    </row>
    <row r="41" spans="2:16" ht="19" customHeight="1" x14ac:dyDescent="0.25">
      <c r="B41" s="318">
        <v>32</v>
      </c>
      <c r="C41" s="348" t="s">
        <v>28</v>
      </c>
      <c r="D41" s="319" t="s">
        <v>51</v>
      </c>
      <c r="E41" s="320"/>
      <c r="F41" s="276"/>
      <c r="G41" s="276"/>
      <c r="H41" s="277"/>
      <c r="I41" s="278"/>
      <c r="J41" s="282">
        <v>330</v>
      </c>
      <c r="K41" s="278"/>
      <c r="L41" s="278"/>
      <c r="M41" s="279">
        <v>330</v>
      </c>
      <c r="N41" s="279">
        <v>3960</v>
      </c>
      <c r="O41" s="122"/>
      <c r="P41" s="122"/>
    </row>
    <row r="42" spans="2:16" ht="19" customHeight="1" x14ac:dyDescent="0.25">
      <c r="B42" s="318">
        <v>33</v>
      </c>
      <c r="C42" s="348" t="s">
        <v>28</v>
      </c>
      <c r="D42" s="319" t="s">
        <v>52</v>
      </c>
      <c r="E42" s="320"/>
      <c r="F42" s="276"/>
      <c r="G42" s="276"/>
      <c r="H42" s="277"/>
      <c r="I42" s="278"/>
      <c r="J42" s="282">
        <v>330</v>
      </c>
      <c r="K42" s="278"/>
      <c r="L42" s="278"/>
      <c r="M42" s="279">
        <v>330</v>
      </c>
      <c r="N42" s="279">
        <v>3960</v>
      </c>
      <c r="O42" s="122"/>
      <c r="P42" s="122"/>
    </row>
    <row r="43" spans="2:16" ht="19" customHeight="1" x14ac:dyDescent="0.25">
      <c r="B43" s="318">
        <v>34</v>
      </c>
      <c r="C43" s="348" t="s">
        <v>28</v>
      </c>
      <c r="D43" s="319" t="s">
        <v>53</v>
      </c>
      <c r="E43" s="320"/>
      <c r="F43" s="276"/>
      <c r="G43" s="276"/>
      <c r="H43" s="277"/>
      <c r="I43" s="278"/>
      <c r="J43" s="282">
        <v>330</v>
      </c>
      <c r="K43" s="278"/>
      <c r="L43" s="278"/>
      <c r="M43" s="279">
        <v>330</v>
      </c>
      <c r="N43" s="279">
        <v>3960</v>
      </c>
      <c r="O43" s="122"/>
      <c r="P43" s="122"/>
    </row>
    <row r="44" spans="2:16" ht="19" customHeight="1" x14ac:dyDescent="0.25">
      <c r="B44" s="318">
        <v>35</v>
      </c>
      <c r="C44" s="348" t="s">
        <v>28</v>
      </c>
      <c r="D44" s="319" t="s">
        <v>54</v>
      </c>
      <c r="E44" s="320"/>
      <c r="F44" s="276"/>
      <c r="G44" s="276"/>
      <c r="H44" s="277"/>
      <c r="I44" s="278"/>
      <c r="J44" s="282">
        <v>330</v>
      </c>
      <c r="K44" s="278"/>
      <c r="L44" s="278"/>
      <c r="M44" s="279">
        <v>330</v>
      </c>
      <c r="N44" s="279">
        <v>3960</v>
      </c>
      <c r="O44" s="122"/>
      <c r="P44" s="122"/>
    </row>
    <row r="45" spans="2:16" ht="19" customHeight="1" x14ac:dyDescent="0.4">
      <c r="B45" s="347">
        <v>36</v>
      </c>
      <c r="C45" s="348" t="s">
        <v>28</v>
      </c>
      <c r="D45" s="349" t="s">
        <v>55</v>
      </c>
      <c r="E45" s="350"/>
      <c r="F45" s="351"/>
      <c r="G45" s="276"/>
      <c r="H45" s="277"/>
      <c r="I45" s="352"/>
      <c r="J45" s="353">
        <v>330</v>
      </c>
      <c r="K45" s="278"/>
      <c r="L45" s="352"/>
      <c r="M45" s="279">
        <v>330</v>
      </c>
      <c r="N45" s="279">
        <v>3960</v>
      </c>
      <c r="O45" s="122"/>
      <c r="P45" s="122"/>
    </row>
    <row r="46" spans="2:16" ht="19" customHeight="1" x14ac:dyDescent="0.4">
      <c r="B46" s="318"/>
      <c r="C46" s="275"/>
      <c r="D46" s="321"/>
      <c r="E46" s="322"/>
      <c r="F46" s="317"/>
      <c r="G46" s="276"/>
      <c r="H46" s="277"/>
      <c r="I46" s="323"/>
      <c r="J46" s="282"/>
      <c r="K46" s="278"/>
      <c r="L46" s="278"/>
      <c r="M46" s="279">
        <v>0</v>
      </c>
      <c r="N46" s="279">
        <v>0</v>
      </c>
      <c r="O46" s="122"/>
      <c r="P46" s="122"/>
    </row>
    <row r="47" spans="2:16" ht="19" customHeight="1" x14ac:dyDescent="0.25">
      <c r="B47" s="158"/>
      <c r="C47" s="141" t="s">
        <v>28</v>
      </c>
      <c r="D47" s="128">
        <v>23</v>
      </c>
      <c r="E47" s="128"/>
      <c r="F47" s="431"/>
      <c r="G47" s="431"/>
      <c r="H47" s="124"/>
      <c r="I47" s="129" t="s">
        <v>56</v>
      </c>
      <c r="J47" s="130">
        <v>7920</v>
      </c>
      <c r="K47" s="130">
        <v>170</v>
      </c>
      <c r="L47" s="131">
        <v>0</v>
      </c>
      <c r="M47" s="132">
        <v>8090</v>
      </c>
      <c r="N47" s="132">
        <v>97080</v>
      </c>
      <c r="O47" s="124"/>
      <c r="P47" s="122"/>
    </row>
    <row r="48" spans="2:16" ht="19" customHeight="1" x14ac:dyDescent="0.25">
      <c r="B48" s="158"/>
      <c r="C48" s="141" t="s">
        <v>57</v>
      </c>
      <c r="D48" s="128">
        <v>0</v>
      </c>
      <c r="E48" s="128"/>
      <c r="H48" s="124"/>
      <c r="I48" s="133" t="s">
        <v>58</v>
      </c>
      <c r="J48" s="134">
        <v>95040</v>
      </c>
      <c r="K48" s="134">
        <v>2040</v>
      </c>
      <c r="L48" s="135">
        <v>0</v>
      </c>
      <c r="M48" s="136"/>
      <c r="N48" s="125"/>
      <c r="O48" s="132"/>
    </row>
    <row r="49" spans="2:16" ht="19" customHeight="1" x14ac:dyDescent="0.25">
      <c r="B49" s="158"/>
      <c r="C49" s="141" t="s">
        <v>30</v>
      </c>
      <c r="D49" s="128">
        <v>10</v>
      </c>
      <c r="E49" s="128"/>
      <c r="H49" s="124"/>
      <c r="I49" s="123"/>
      <c r="J49" s="125"/>
      <c r="M49" s="136"/>
      <c r="N49" s="125"/>
    </row>
    <row r="50" spans="2:16" ht="19" customHeight="1" x14ac:dyDescent="0.25">
      <c r="B50" s="158"/>
      <c r="C50" s="141" t="s">
        <v>59</v>
      </c>
      <c r="D50" s="128">
        <v>0</v>
      </c>
      <c r="E50" s="128"/>
      <c r="H50" s="124"/>
      <c r="I50" s="123"/>
      <c r="J50" s="125"/>
      <c r="M50" s="136"/>
      <c r="N50" s="125"/>
    </row>
    <row r="51" spans="2:16" ht="19" customHeight="1" x14ac:dyDescent="0.25">
      <c r="B51" s="158"/>
      <c r="C51" s="141" t="s">
        <v>32</v>
      </c>
      <c r="D51" s="128">
        <v>1</v>
      </c>
      <c r="E51" s="128"/>
      <c r="H51" s="124"/>
      <c r="I51" s="123"/>
      <c r="J51" s="125"/>
      <c r="M51" s="136"/>
      <c r="N51" s="125"/>
    </row>
    <row r="52" spans="2:16" ht="19" customHeight="1" x14ac:dyDescent="0.25">
      <c r="B52" s="158"/>
      <c r="C52" s="141" t="s">
        <v>44</v>
      </c>
      <c r="D52" s="128">
        <v>1</v>
      </c>
      <c r="E52" s="128"/>
      <c r="H52" s="124"/>
      <c r="I52" s="123"/>
      <c r="J52" s="125"/>
      <c r="M52" s="136"/>
      <c r="N52" s="125"/>
    </row>
    <row r="53" spans="2:16" ht="19" customHeight="1" x14ac:dyDescent="0.25">
      <c r="B53" s="158"/>
      <c r="C53" s="141" t="s">
        <v>60</v>
      </c>
      <c r="D53" s="137">
        <v>330</v>
      </c>
      <c r="E53" s="137"/>
      <c r="H53" s="124"/>
      <c r="I53" s="123"/>
      <c r="J53" s="125"/>
      <c r="M53" s="136"/>
      <c r="N53" s="125"/>
    </row>
    <row r="54" spans="2:16" ht="19" customHeight="1" x14ac:dyDescent="0.25">
      <c r="B54" s="158"/>
      <c r="C54" s="141" t="s">
        <v>61</v>
      </c>
      <c r="D54" s="137">
        <v>170</v>
      </c>
      <c r="E54" s="137"/>
      <c r="H54" s="124"/>
      <c r="I54" s="123"/>
      <c r="J54" s="125"/>
      <c r="M54" s="136"/>
      <c r="N54" s="125"/>
    </row>
    <row r="55" spans="2:16" ht="19" customHeight="1" x14ac:dyDescent="0.25">
      <c r="B55" s="158"/>
      <c r="C55" s="141" t="s">
        <v>62</v>
      </c>
      <c r="D55" s="137">
        <v>0</v>
      </c>
      <c r="E55" s="137"/>
      <c r="H55" s="124"/>
      <c r="I55" s="123"/>
      <c r="J55" s="125"/>
      <c r="M55" s="136"/>
      <c r="N55" s="125"/>
    </row>
    <row r="56" spans="2:16" ht="19" customHeight="1" x14ac:dyDescent="0.25">
      <c r="B56" s="158"/>
      <c r="C56" s="141" t="s">
        <v>63</v>
      </c>
      <c r="D56" s="137">
        <v>0</v>
      </c>
      <c r="E56" s="137"/>
      <c r="H56" s="124"/>
      <c r="I56" s="123"/>
      <c r="J56" s="125"/>
      <c r="M56" s="136"/>
      <c r="N56" s="125"/>
    </row>
    <row r="57" spans="2:16" ht="19" customHeight="1" x14ac:dyDescent="0.25">
      <c r="C57" s="141"/>
      <c r="D57" s="137"/>
      <c r="E57" s="137"/>
      <c r="H57" s="124"/>
      <c r="I57" s="123"/>
      <c r="J57" s="125"/>
      <c r="M57" s="136"/>
      <c r="N57" s="125"/>
    </row>
    <row r="58" spans="2:16" ht="19" customHeight="1" x14ac:dyDescent="0.25">
      <c r="B58" s="158" t="s">
        <v>64</v>
      </c>
      <c r="C58" s="158"/>
      <c r="D58" s="158"/>
    </row>
    <row r="59" spans="2:16" ht="19" customHeight="1" x14ac:dyDescent="0.25">
      <c r="B59" s="84" t="s">
        <v>15</v>
      </c>
      <c r="C59" s="84" t="s">
        <v>65</v>
      </c>
      <c r="D59" s="84" t="s">
        <v>17</v>
      </c>
      <c r="E59" s="255" t="s">
        <v>66</v>
      </c>
      <c r="F59" s="84" t="s">
        <v>67</v>
      </c>
      <c r="G59" s="84" t="s">
        <v>68</v>
      </c>
      <c r="H59" s="85" t="s">
        <v>21</v>
      </c>
      <c r="I59" s="144" t="s">
        <v>69</v>
      </c>
      <c r="J59" s="120" t="s">
        <v>70</v>
      </c>
      <c r="K59" s="121" t="s">
        <v>27</v>
      </c>
      <c r="L59" s="124"/>
      <c r="M59" s="122"/>
      <c r="N59" s="122"/>
      <c r="O59" s="124"/>
      <c r="P59" s="122"/>
    </row>
    <row r="60" spans="2:16" ht="19" customHeight="1" x14ac:dyDescent="0.25">
      <c r="B60" s="152" t="s">
        <v>71</v>
      </c>
      <c r="C60" s="126" t="s">
        <v>72</v>
      </c>
      <c r="D60" s="126" t="s">
        <v>73</v>
      </c>
      <c r="E60" s="126" t="s">
        <v>74</v>
      </c>
      <c r="F60" s="143"/>
      <c r="G60" s="142"/>
      <c r="H60" s="126" t="s">
        <v>75</v>
      </c>
      <c r="I60" s="127">
        <v>600</v>
      </c>
      <c r="J60" s="127"/>
      <c r="K60" s="86">
        <v>7200</v>
      </c>
      <c r="L60" s="124"/>
      <c r="M60" s="122"/>
      <c r="N60" s="122"/>
      <c r="O60" s="124"/>
      <c r="P60" s="122"/>
    </row>
    <row r="61" spans="2:16" ht="19" customHeight="1" x14ac:dyDescent="0.25">
      <c r="B61" s="153" t="s">
        <v>76</v>
      </c>
      <c r="C61" s="283" t="s">
        <v>72</v>
      </c>
      <c r="D61" s="151"/>
      <c r="E61" s="126" t="s">
        <v>77</v>
      </c>
      <c r="F61" s="157"/>
      <c r="G61" s="142"/>
      <c r="H61" s="283" t="s">
        <v>78</v>
      </c>
      <c r="I61" s="145"/>
      <c r="J61" s="127">
        <v>650</v>
      </c>
      <c r="K61" s="86">
        <v>0</v>
      </c>
      <c r="M61" s="136"/>
      <c r="N61" s="125"/>
    </row>
    <row r="62" spans="2:16" ht="19" customHeight="1" x14ac:dyDescent="0.25">
      <c r="B62" s="153"/>
      <c r="C62" s="283"/>
      <c r="D62" s="151"/>
      <c r="E62" s="126"/>
      <c r="F62" s="157"/>
      <c r="G62" s="142"/>
      <c r="H62" s="283"/>
      <c r="I62" s="145"/>
      <c r="J62" s="127"/>
      <c r="K62" s="86">
        <v>0</v>
      </c>
      <c r="M62" s="136"/>
      <c r="N62" s="125"/>
    </row>
    <row r="63" spans="2:16" ht="19" customHeight="1" x14ac:dyDescent="0.25">
      <c r="B63" s="153"/>
      <c r="C63" s="283"/>
      <c r="D63" s="151"/>
      <c r="E63" s="126"/>
      <c r="F63" s="157"/>
      <c r="G63" s="142"/>
      <c r="H63" s="283"/>
      <c r="I63" s="145"/>
      <c r="J63" s="127"/>
      <c r="K63" s="86">
        <v>0</v>
      </c>
      <c r="M63" s="136"/>
      <c r="N63" s="125"/>
    </row>
    <row r="64" spans="2:16" ht="19" customHeight="1" x14ac:dyDescent="0.25">
      <c r="B64" s="153"/>
      <c r="C64" s="283"/>
      <c r="D64" s="151"/>
      <c r="E64" s="126"/>
      <c r="F64" s="157"/>
      <c r="G64" s="142"/>
      <c r="H64" s="283"/>
      <c r="I64" s="145"/>
      <c r="J64" s="127"/>
      <c r="K64" s="86">
        <v>0</v>
      </c>
      <c r="M64" s="136"/>
      <c r="N64" s="125"/>
    </row>
    <row r="65" spans="3:11" ht="19" customHeight="1" x14ac:dyDescent="0.25">
      <c r="C65" s="158"/>
      <c r="D65" s="141" t="s">
        <v>74</v>
      </c>
      <c r="E65" s="128">
        <v>1</v>
      </c>
      <c r="H65" s="154" t="s">
        <v>56</v>
      </c>
      <c r="I65" s="130">
        <v>600</v>
      </c>
      <c r="J65" s="131">
        <v>650</v>
      </c>
      <c r="K65" s="132">
        <v>7200</v>
      </c>
    </row>
    <row r="66" spans="3:11" ht="19" customHeight="1" x14ac:dyDescent="0.25">
      <c r="C66" s="158"/>
      <c r="D66" s="141" t="s">
        <v>77</v>
      </c>
      <c r="E66" s="128">
        <v>1</v>
      </c>
      <c r="H66" s="155" t="s">
        <v>58</v>
      </c>
      <c r="I66" s="134">
        <v>7200</v>
      </c>
      <c r="J66" s="135">
        <v>7800</v>
      </c>
    </row>
    <row r="67" spans="3:11" ht="19" customHeight="1" x14ac:dyDescent="0.25">
      <c r="C67" s="158"/>
      <c r="D67" s="141" t="s">
        <v>79</v>
      </c>
      <c r="E67" s="137">
        <v>600</v>
      </c>
      <c r="H67" s="124"/>
      <c r="I67" s="123"/>
      <c r="J67" s="125"/>
    </row>
    <row r="68" spans="3:11" ht="19" customHeight="1" x14ac:dyDescent="0.25">
      <c r="C68" s="158"/>
      <c r="D68" s="141" t="s">
        <v>80</v>
      </c>
      <c r="E68" s="137">
        <v>625</v>
      </c>
      <c r="H68" s="124"/>
      <c r="I68" s="123"/>
      <c r="J68" s="125"/>
    </row>
    <row r="69" spans="3:11" ht="19" customHeight="1" x14ac:dyDescent="0.25">
      <c r="C69" s="158"/>
      <c r="D69" s="141"/>
      <c r="E69" s="137"/>
      <c r="H69" s="124"/>
      <c r="I69" s="123"/>
      <c r="J69" s="125"/>
    </row>
  </sheetData>
  <mergeCells count="5">
    <mergeCell ref="D2:E2"/>
    <mergeCell ref="D3:F3"/>
    <mergeCell ref="D5:E5"/>
    <mergeCell ref="F47:G47"/>
    <mergeCell ref="D6:F6"/>
  </mergeCells>
  <conditionalFormatting sqref="A8:A49">
    <cfRule type="cellIs" dxfId="9" priority="6" operator="equal">
      <formula>"HIDE"</formula>
    </cfRule>
  </conditionalFormatting>
  <dataValidations count="2">
    <dataValidation type="list" allowBlank="1" showInputMessage="1" showErrorMessage="1" sqref="C10:C46" xr:uid="{6F997062-6BCC-4470-8A86-6865A4BCB787}">
      <formula1>$C$47:$C$52</formula1>
    </dataValidation>
    <dataValidation type="list" allowBlank="1" showInputMessage="1" showErrorMessage="1" sqref="E60:E64" xr:uid="{24E6715C-35DD-B74E-8B94-1D7FDBEED6A3}">
      <formula1>$D$65:$D$66</formula1>
    </dataValidation>
  </dataValidation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71C9B-F53E-3E4D-9511-0E1914621DA3}">
  <sheetPr>
    <tabColor rgb="FF00B050"/>
  </sheetPr>
  <dimension ref="A1:N39"/>
  <sheetViews>
    <sheetView zoomScaleNormal="100" workbookViewId="0"/>
  </sheetViews>
  <sheetFormatPr defaultColWidth="10.81640625" defaultRowHeight="20.149999999999999" customHeight="1" x14ac:dyDescent="0.45"/>
  <cols>
    <col min="1" max="1" width="9.453125" style="1" bestFit="1" customWidth="1"/>
    <col min="2" max="2" width="5.81640625" style="1" customWidth="1"/>
    <col min="3" max="3" width="36.1796875" style="1" bestFit="1" customWidth="1"/>
    <col min="4" max="5" width="11.453125" style="1" customWidth="1"/>
    <col min="6" max="6" width="5.81640625" style="1" customWidth="1"/>
    <col min="7" max="7" width="55.81640625" style="1" customWidth="1"/>
    <col min="8" max="8" width="12.54296875" style="1" customWidth="1"/>
    <col min="9" max="9" width="3.453125" style="1" customWidth="1"/>
    <col min="10" max="10" width="12.54296875" style="1" customWidth="1"/>
    <col min="11" max="11" width="3.453125" style="1" customWidth="1"/>
    <col min="12" max="12" width="12.54296875" style="1" customWidth="1"/>
    <col min="13" max="13" width="10.81640625" style="1"/>
    <col min="14" max="14" width="3.453125" style="288" customWidth="1"/>
    <col min="15" max="16384" width="10.81640625" style="1"/>
  </cols>
  <sheetData>
    <row r="1" spans="1:12" ht="20.149999999999999" customHeight="1" x14ac:dyDescent="0.45">
      <c r="H1" s="360" t="s">
        <v>88</v>
      </c>
    </row>
    <row r="2" spans="1:12" ht="34" customHeight="1" x14ac:dyDescent="0.45">
      <c r="B2" s="166"/>
      <c r="C2" s="167"/>
      <c r="D2" s="168"/>
      <c r="E2" s="168"/>
      <c r="F2" s="167"/>
      <c r="G2" s="167"/>
      <c r="H2" s="168"/>
      <c r="I2" s="168"/>
      <c r="J2" s="168"/>
      <c r="K2" s="168"/>
      <c r="L2" s="168"/>
    </row>
    <row r="3" spans="1:12" ht="20.149999999999999" customHeight="1" x14ac:dyDescent="0.7">
      <c r="B3" s="169"/>
      <c r="C3" s="170" t="s">
        <v>317</v>
      </c>
      <c r="D3" s="435">
        <v>1200000</v>
      </c>
      <c r="E3" s="435"/>
      <c r="F3" s="171"/>
      <c r="G3" s="172"/>
      <c r="H3" s="173"/>
      <c r="I3" s="173"/>
      <c r="J3" s="173"/>
      <c r="K3" s="172"/>
      <c r="L3" s="172"/>
    </row>
    <row r="4" spans="1:12" ht="20.149999999999999" customHeight="1" x14ac:dyDescent="0.55000000000000004">
      <c r="B4" s="174"/>
      <c r="C4" s="179"/>
      <c r="D4" s="180"/>
      <c r="E4" s="181"/>
      <c r="F4" s="175"/>
      <c r="G4" s="432" t="s">
        <v>254</v>
      </c>
      <c r="H4" s="433"/>
      <c r="I4" s="433"/>
      <c r="J4" s="433"/>
      <c r="K4" s="433"/>
      <c r="L4" s="434"/>
    </row>
    <row r="5" spans="1:12" ht="20.149999999999999" customHeight="1" x14ac:dyDescent="0.5">
      <c r="B5" s="174"/>
      <c r="C5" s="182" t="s">
        <v>318</v>
      </c>
      <c r="D5" s="436">
        <v>3839928.2704576268</v>
      </c>
      <c r="E5" s="436"/>
      <c r="F5" s="175"/>
      <c r="G5" s="167"/>
      <c r="H5" s="173" t="s">
        <v>192</v>
      </c>
      <c r="I5" s="173"/>
      <c r="J5" s="173" t="s">
        <v>319</v>
      </c>
      <c r="K5" s="173"/>
      <c r="L5" s="173" t="s">
        <v>183</v>
      </c>
    </row>
    <row r="6" spans="1:12" ht="20.149999999999999" customHeight="1" x14ac:dyDescent="0.45">
      <c r="B6" s="168"/>
      <c r="C6" s="172"/>
      <c r="D6" s="172"/>
      <c r="E6" s="172"/>
      <c r="F6" s="175"/>
      <c r="G6" s="177" t="s">
        <v>138</v>
      </c>
      <c r="H6" s="178">
        <v>95040</v>
      </c>
      <c r="I6" s="178"/>
      <c r="J6" s="178">
        <v>95040</v>
      </c>
      <c r="K6" s="178"/>
      <c r="L6" s="178">
        <v>252000</v>
      </c>
    </row>
    <row r="7" spans="1:12" ht="20.149999999999999" customHeight="1" x14ac:dyDescent="0.55000000000000004">
      <c r="B7" s="168"/>
      <c r="C7" s="432" t="s">
        <v>320</v>
      </c>
      <c r="D7" s="434"/>
      <c r="E7" s="183"/>
      <c r="F7" s="176"/>
      <c r="G7" s="177" t="s">
        <v>147</v>
      </c>
      <c r="H7" s="178">
        <v>7200</v>
      </c>
      <c r="I7" s="178"/>
      <c r="J7" s="178">
        <v>7200</v>
      </c>
      <c r="K7" s="178"/>
      <c r="L7" s="178">
        <v>0</v>
      </c>
    </row>
    <row r="8" spans="1:12" ht="20.149999999999999" customHeight="1" thickBot="1" x14ac:dyDescent="0.6">
      <c r="B8" s="168"/>
      <c r="C8" s="184" t="s">
        <v>86</v>
      </c>
      <c r="D8" s="185">
        <v>37</v>
      </c>
      <c r="E8" s="186" t="s">
        <v>183</v>
      </c>
      <c r="F8" s="176"/>
      <c r="G8" s="172" t="s">
        <v>184</v>
      </c>
      <c r="H8" s="189">
        <v>102240</v>
      </c>
      <c r="I8" s="189"/>
      <c r="J8" s="189">
        <v>102240</v>
      </c>
      <c r="K8" s="189"/>
      <c r="L8" s="189">
        <v>252000</v>
      </c>
    </row>
    <row r="9" spans="1:12" ht="20.149999999999999" customHeight="1" thickBot="1" x14ac:dyDescent="0.6">
      <c r="B9" s="168"/>
      <c r="C9" s="188" t="s">
        <v>87</v>
      </c>
      <c r="D9" s="215">
        <v>25</v>
      </c>
      <c r="E9" s="216">
        <v>42</v>
      </c>
      <c r="F9" s="176"/>
      <c r="G9" s="177" t="s">
        <v>142</v>
      </c>
      <c r="H9" s="187">
        <v>17546.5</v>
      </c>
      <c r="I9" s="187"/>
      <c r="J9" s="187">
        <v>17546.5</v>
      </c>
      <c r="K9" s="190"/>
      <c r="L9" s="187">
        <v>30466.799999999999</v>
      </c>
    </row>
    <row r="10" spans="1:12" ht="20.149999999999999" customHeight="1" x14ac:dyDescent="0.55000000000000004">
      <c r="A10" s="1" t="s">
        <v>88</v>
      </c>
      <c r="B10" s="168"/>
      <c r="C10" s="191" t="s">
        <v>321</v>
      </c>
      <c r="D10" s="192">
        <v>35</v>
      </c>
      <c r="E10" s="193"/>
      <c r="F10" s="176"/>
      <c r="G10" s="177" t="s">
        <v>185</v>
      </c>
      <c r="H10" s="178">
        <v>0</v>
      </c>
      <c r="I10" s="178"/>
      <c r="J10" s="178">
        <v>0</v>
      </c>
      <c r="K10" s="178"/>
      <c r="L10" s="178">
        <v>8845.1999999999989</v>
      </c>
    </row>
    <row r="11" spans="1:12" ht="20.149999999999999" customHeight="1" x14ac:dyDescent="0.45">
      <c r="A11" s="1" t="s">
        <v>88</v>
      </c>
      <c r="B11" s="168"/>
      <c r="C11" s="194" t="s">
        <v>93</v>
      </c>
      <c r="D11" s="195">
        <v>23</v>
      </c>
      <c r="E11" s="196">
        <v>42</v>
      </c>
      <c r="F11" s="172"/>
      <c r="G11" s="177" t="s">
        <v>322</v>
      </c>
      <c r="H11" s="178">
        <v>0</v>
      </c>
      <c r="I11" s="178"/>
      <c r="J11" s="178">
        <v>0</v>
      </c>
      <c r="K11" s="178"/>
      <c r="L11" s="178">
        <v>0</v>
      </c>
    </row>
    <row r="12" spans="1:12" ht="20.149999999999999" customHeight="1" x14ac:dyDescent="0.45">
      <c r="A12" s="1" t="s">
        <v>88</v>
      </c>
      <c r="B12" s="168"/>
      <c r="C12" s="194" t="s">
        <v>96</v>
      </c>
      <c r="D12" s="195">
        <v>0</v>
      </c>
      <c r="E12" s="196">
        <v>0</v>
      </c>
      <c r="F12" s="167"/>
      <c r="G12" s="177" t="s">
        <v>323</v>
      </c>
      <c r="H12" s="178">
        <v>2063.63</v>
      </c>
      <c r="I12" s="178"/>
      <c r="J12" s="178">
        <v>2063.63</v>
      </c>
      <c r="K12" s="178"/>
      <c r="L12" s="178">
        <v>2109.0298600000001</v>
      </c>
    </row>
    <row r="13" spans="1:12" ht="20.149999999999999" customHeight="1" x14ac:dyDescent="0.45">
      <c r="A13" s="1" t="s">
        <v>88</v>
      </c>
      <c r="B13" s="168"/>
      <c r="C13" s="194" t="s">
        <v>98</v>
      </c>
      <c r="D13" s="195">
        <v>10</v>
      </c>
      <c r="E13" s="196">
        <v>0</v>
      </c>
      <c r="F13" s="167"/>
      <c r="G13" s="197" t="s">
        <v>324</v>
      </c>
      <c r="H13" s="297"/>
      <c r="I13" s="198"/>
      <c r="J13" s="297">
        <v>2044.8</v>
      </c>
      <c r="K13" s="198"/>
      <c r="L13" s="297">
        <v>5040</v>
      </c>
    </row>
    <row r="14" spans="1:12" ht="20.149999999999999" customHeight="1" x14ac:dyDescent="0.45">
      <c r="A14" s="1" t="s">
        <v>88</v>
      </c>
      <c r="B14" s="168"/>
      <c r="C14" s="194" t="s">
        <v>100</v>
      </c>
      <c r="D14" s="195">
        <v>0</v>
      </c>
      <c r="E14" s="196">
        <v>0</v>
      </c>
      <c r="F14" s="167"/>
      <c r="G14" s="172" t="s">
        <v>187</v>
      </c>
      <c r="H14" s="189">
        <v>121850.13</v>
      </c>
      <c r="I14" s="189"/>
      <c r="J14" s="189">
        <v>119805.33</v>
      </c>
      <c r="K14" s="189"/>
      <c r="L14" s="189">
        <v>288381.02986000001</v>
      </c>
    </row>
    <row r="15" spans="1:12" ht="20.149999999999999" customHeight="1" thickBot="1" x14ac:dyDescent="0.5">
      <c r="A15" s="1" t="s">
        <v>88</v>
      </c>
      <c r="B15" s="168"/>
      <c r="C15" s="194" t="s">
        <v>101</v>
      </c>
      <c r="D15" s="195">
        <v>1</v>
      </c>
      <c r="E15" s="196">
        <v>0</v>
      </c>
      <c r="F15" s="167"/>
      <c r="G15" s="197" t="s">
        <v>325</v>
      </c>
      <c r="H15" s="205">
        <v>58504.76</v>
      </c>
      <c r="I15" s="198"/>
      <c r="J15" s="205">
        <v>66015.61</v>
      </c>
      <c r="K15" s="198"/>
      <c r="L15" s="205">
        <v>116257.14112</v>
      </c>
    </row>
    <row r="16" spans="1:12" ht="20.149999999999999" customHeight="1" thickTop="1" x14ac:dyDescent="0.45">
      <c r="A16" s="1" t="s">
        <v>88</v>
      </c>
      <c r="B16" s="168"/>
      <c r="C16" s="194" t="s">
        <v>106</v>
      </c>
      <c r="D16" s="200">
        <v>1</v>
      </c>
      <c r="E16" s="196">
        <v>0</v>
      </c>
      <c r="F16" s="167"/>
      <c r="G16" s="208" t="s">
        <v>259</v>
      </c>
      <c r="H16" s="189">
        <v>63345.37</v>
      </c>
      <c r="I16" s="189"/>
      <c r="J16" s="189">
        <v>53789.72</v>
      </c>
      <c r="K16" s="190"/>
      <c r="L16" s="189">
        <v>172123.88874000002</v>
      </c>
    </row>
    <row r="17" spans="1:12" ht="20.149999999999999" customHeight="1" x14ac:dyDescent="0.45">
      <c r="A17" s="1" t="s">
        <v>88</v>
      </c>
      <c r="B17" s="168"/>
      <c r="C17" s="202" t="s">
        <v>60</v>
      </c>
      <c r="D17" s="203">
        <v>330</v>
      </c>
      <c r="E17" s="204">
        <v>500</v>
      </c>
      <c r="F17" s="167"/>
      <c r="G17" s="177" t="s">
        <v>224</v>
      </c>
      <c r="H17" s="210">
        <v>5.2787808333333339E-2</v>
      </c>
      <c r="I17" s="210"/>
      <c r="J17" s="210">
        <v>4.4824766666666668E-2</v>
      </c>
      <c r="K17" s="211"/>
      <c r="L17" s="210">
        <v>0.14343657395000001</v>
      </c>
    </row>
    <row r="18" spans="1:12" ht="20.149999999999999" customHeight="1" x14ac:dyDescent="0.45">
      <c r="A18" s="1" t="s">
        <v>88</v>
      </c>
      <c r="B18" s="168"/>
      <c r="C18" s="194" t="s">
        <v>111</v>
      </c>
      <c r="D18" s="214">
        <v>0</v>
      </c>
      <c r="E18" s="212">
        <v>0</v>
      </c>
      <c r="F18" s="167"/>
      <c r="G18" s="368" t="s">
        <v>225</v>
      </c>
      <c r="H18" s="356">
        <v>2040</v>
      </c>
      <c r="I18" s="356"/>
      <c r="J18" s="187">
        <v>2040</v>
      </c>
      <c r="K18" s="190"/>
      <c r="L18" s="187">
        <v>0</v>
      </c>
    </row>
    <row r="19" spans="1:12" ht="20.149999999999999" customHeight="1" x14ac:dyDescent="0.45">
      <c r="A19" s="1" t="s">
        <v>88</v>
      </c>
      <c r="B19" s="168"/>
      <c r="C19" s="199" t="s">
        <v>61</v>
      </c>
      <c r="D19" s="206">
        <v>170</v>
      </c>
      <c r="E19" s="207">
        <v>0</v>
      </c>
      <c r="F19" s="167"/>
      <c r="G19" s="365" t="s">
        <v>226</v>
      </c>
      <c r="H19" s="39">
        <v>1417.2000000000012</v>
      </c>
      <c r="I19" s="39"/>
      <c r="J19" s="237">
        <v>1020</v>
      </c>
      <c r="K19" s="237"/>
      <c r="L19" s="237">
        <v>0</v>
      </c>
    </row>
    <row r="20" spans="1:12" ht="20.149999999999999" customHeight="1" thickBot="1" x14ac:dyDescent="0.5">
      <c r="A20" s="1" t="s">
        <v>88</v>
      </c>
      <c r="B20" s="168"/>
      <c r="C20" s="217" t="s">
        <v>117</v>
      </c>
      <c r="D20" s="209">
        <v>2</v>
      </c>
      <c r="E20" s="213"/>
      <c r="F20" s="167"/>
      <c r="G20" s="365" t="s">
        <v>227</v>
      </c>
      <c r="H20" s="36">
        <v>0.69470588235294173</v>
      </c>
      <c r="I20" s="35"/>
      <c r="J20" s="232">
        <v>0.5</v>
      </c>
      <c r="K20" s="233"/>
      <c r="L20" s="232">
        <v>0.5</v>
      </c>
    </row>
    <row r="21" spans="1:12" ht="20.149999999999999" customHeight="1" thickTop="1" x14ac:dyDescent="0.45">
      <c r="A21" s="1" t="s">
        <v>88</v>
      </c>
      <c r="B21" s="168"/>
      <c r="C21" s="194" t="s">
        <v>118</v>
      </c>
      <c r="D21" s="195">
        <v>1</v>
      </c>
      <c r="E21" s="196">
        <v>0</v>
      </c>
      <c r="F21" s="167"/>
      <c r="G21" s="374" t="s">
        <v>228</v>
      </c>
      <c r="H21" s="361">
        <v>63968.17</v>
      </c>
      <c r="I21" s="361"/>
      <c r="J21" s="223">
        <v>54809.72</v>
      </c>
      <c r="K21" s="223"/>
      <c r="L21" s="223">
        <v>172123.88874000002</v>
      </c>
    </row>
    <row r="22" spans="1:12" ht="20.149999999999999" customHeight="1" x14ac:dyDescent="0.45">
      <c r="A22" s="1" t="s">
        <v>88</v>
      </c>
      <c r="B22" s="168"/>
      <c r="C22" s="194" t="s">
        <v>121</v>
      </c>
      <c r="D22" s="195">
        <v>1</v>
      </c>
      <c r="E22" s="196">
        <v>0</v>
      </c>
      <c r="F22" s="167"/>
      <c r="G22" s="365" t="s">
        <v>326</v>
      </c>
      <c r="H22" s="39">
        <v>39000</v>
      </c>
      <c r="I22" s="39"/>
      <c r="J22" s="237">
        <v>39000</v>
      </c>
      <c r="K22" s="237"/>
      <c r="L22" s="237">
        <v>47821</v>
      </c>
    </row>
    <row r="23" spans="1:12" ht="20.149999999999999" customHeight="1" x14ac:dyDescent="0.45">
      <c r="A23" s="1" t="s">
        <v>88</v>
      </c>
      <c r="B23" s="168"/>
      <c r="C23" s="199" t="s">
        <v>123</v>
      </c>
      <c r="D23" s="206">
        <v>600</v>
      </c>
      <c r="E23" s="207">
        <v>645</v>
      </c>
      <c r="F23" s="167"/>
      <c r="G23" s="365" t="s">
        <v>327</v>
      </c>
      <c r="H23" s="39">
        <v>0</v>
      </c>
      <c r="I23" s="39"/>
      <c r="J23" s="237">
        <v>0</v>
      </c>
      <c r="K23" s="237"/>
      <c r="L23" s="237">
        <v>0</v>
      </c>
    </row>
    <row r="24" spans="1:12" ht="20.149999999999999" customHeight="1" x14ac:dyDescent="0.45">
      <c r="C24" s="167"/>
      <c r="D24" s="168"/>
      <c r="E24" s="168"/>
      <c r="F24" s="167"/>
      <c r="G24" s="374" t="s">
        <v>232</v>
      </c>
      <c r="H24" s="298">
        <v>24968.17</v>
      </c>
      <c r="I24" s="361"/>
      <c r="J24" s="299">
        <v>15809.720000000001</v>
      </c>
      <c r="K24" s="223"/>
      <c r="L24" s="299">
        <v>124302.88874000002</v>
      </c>
    </row>
    <row r="25" spans="1:12" ht="20.149999999999999" customHeight="1" x14ac:dyDescent="0.45">
      <c r="F25" s="167"/>
      <c r="G25" s="368" t="s">
        <v>233</v>
      </c>
      <c r="H25" s="41">
        <v>1.6402094871794872</v>
      </c>
      <c r="I25" s="41"/>
      <c r="J25" s="290">
        <v>1.405377435897436</v>
      </c>
      <c r="K25" s="290"/>
      <c r="L25" s="290">
        <v>3.5993368758495228</v>
      </c>
    </row>
    <row r="26" spans="1:12" ht="20.149999999999999" customHeight="1" x14ac:dyDescent="0.45">
      <c r="F26" s="167"/>
      <c r="G26" s="368" t="s">
        <v>234</v>
      </c>
      <c r="H26" s="16">
        <v>5.9448023809523805E-2</v>
      </c>
      <c r="I26" s="16"/>
      <c r="J26" s="236">
        <v>3.7642190476190482E-2</v>
      </c>
      <c r="K26" s="236"/>
      <c r="L26" s="236">
        <v>0.29595925890476193</v>
      </c>
    </row>
    <row r="27" spans="1:12" ht="20.149999999999999" customHeight="1" x14ac:dyDescent="0.45">
      <c r="F27" s="167"/>
      <c r="G27" s="368" t="s">
        <v>235</v>
      </c>
      <c r="H27" s="16">
        <v>5.9448023809523805E-2</v>
      </c>
      <c r="I27" s="16"/>
      <c r="J27" s="236">
        <v>3.7642190476190482E-2</v>
      </c>
      <c r="K27" s="236"/>
      <c r="L27" s="236">
        <v>0.29595925890476193</v>
      </c>
    </row>
    <row r="28" spans="1:12" ht="20.149999999999999" customHeight="1" x14ac:dyDescent="0.45">
      <c r="F28" s="167"/>
    </row>
    <row r="29" spans="1:12" ht="20.149999999999999" customHeight="1" x14ac:dyDescent="0.45">
      <c r="F29" s="167"/>
    </row>
    <row r="30" spans="1:12" ht="20.149999999999999" customHeight="1" x14ac:dyDescent="0.45">
      <c r="F30" s="167"/>
    </row>
    <row r="31" spans="1:12" ht="20.149999999999999" customHeight="1" x14ac:dyDescent="0.45">
      <c r="F31" s="167"/>
    </row>
    <row r="32" spans="1:12" ht="20.149999999999999" customHeight="1" x14ac:dyDescent="0.45">
      <c r="F32" s="167"/>
    </row>
    <row r="33" spans="6:6" ht="20.149999999999999" customHeight="1" x14ac:dyDescent="0.45">
      <c r="F33" s="167"/>
    </row>
    <row r="34" spans="6:6" ht="20.149999999999999" customHeight="1" x14ac:dyDescent="0.45">
      <c r="F34" s="167"/>
    </row>
    <row r="35" spans="6:6" ht="20.149999999999999" customHeight="1" x14ac:dyDescent="0.45">
      <c r="F35" s="167"/>
    </row>
    <row r="36" spans="6:6" ht="20.149999999999999" customHeight="1" x14ac:dyDescent="0.45">
      <c r="F36" s="167"/>
    </row>
    <row r="37" spans="6:6" ht="20.149999999999999" customHeight="1" x14ac:dyDescent="0.45">
      <c r="F37" s="167"/>
    </row>
    <row r="38" spans="6:6" ht="20.149999999999999" customHeight="1" x14ac:dyDescent="0.45">
      <c r="F38" s="167"/>
    </row>
    <row r="39" spans="6:6" ht="20.149999999999999" customHeight="1" x14ac:dyDescent="0.45">
      <c r="F39" s="167"/>
    </row>
  </sheetData>
  <mergeCells count="4">
    <mergeCell ref="G4:L4"/>
    <mergeCell ref="D3:E3"/>
    <mergeCell ref="D5:E5"/>
    <mergeCell ref="C7:D7"/>
  </mergeCells>
  <conditionalFormatting sqref="B8:B23">
    <cfRule type="cellIs" dxfId="8" priority="9" operator="equal">
      <formula>"DELETE"</formula>
    </cfRule>
  </conditionalFormatting>
  <conditionalFormatting sqref="A10:A19">
    <cfRule type="cellIs" dxfId="7" priority="5" operator="equal">
      <formula>"DELETE"</formula>
    </cfRule>
  </conditionalFormatting>
  <conditionalFormatting sqref="A20:A23">
    <cfRule type="cellIs" dxfId="6" priority="3" operator="equal">
      <formula>"DELETE"</formula>
    </cfRule>
  </conditionalFormatting>
  <conditionalFormatting sqref="H1">
    <cfRule type="cellIs" dxfId="5" priority="2" operator="equal">
      <formula>"DELETE"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6C5F0-7FCF-354C-B5D2-B5CC16587C79}">
  <sheetPr>
    <tabColor rgb="FF00B050"/>
  </sheetPr>
  <dimension ref="A1:L23"/>
  <sheetViews>
    <sheetView zoomScaleNormal="100" workbookViewId="0"/>
  </sheetViews>
  <sheetFormatPr defaultColWidth="10.81640625" defaultRowHeight="20.149999999999999" customHeight="1" x14ac:dyDescent="0.45"/>
  <cols>
    <col min="1" max="1" width="6.453125" style="72" bestFit="1" customWidth="1"/>
    <col min="2" max="2" width="5.81640625" style="3" customWidth="1"/>
    <col min="3" max="3" width="36.81640625" style="3" customWidth="1"/>
    <col min="4" max="4" width="70.81640625" style="3" customWidth="1"/>
    <col min="5" max="5" width="14.81640625" style="160" customWidth="1"/>
    <col min="6" max="6" width="3.453125" style="160" customWidth="1"/>
    <col min="7" max="7" width="14.81640625" style="72" customWidth="1"/>
    <col min="8" max="8" width="3.453125" style="160" customWidth="1"/>
    <col min="9" max="9" width="14.81640625" style="3" customWidth="1"/>
    <col min="10" max="10" width="5.81640625" style="3" customWidth="1"/>
    <col min="11" max="11" width="10.81640625" style="3"/>
    <col min="12" max="12" width="4.1796875" style="52" customWidth="1"/>
    <col min="13" max="16384" width="10.81640625" style="3"/>
  </cols>
  <sheetData>
    <row r="1" spans="1:10" ht="20.149999999999999" customHeight="1" x14ac:dyDescent="0.45">
      <c r="E1" s="241" t="s">
        <v>88</v>
      </c>
      <c r="F1" s="241"/>
      <c r="H1" s="241"/>
    </row>
    <row r="2" spans="1:10" ht="20.149999999999999" customHeight="1" x14ac:dyDescent="0.45">
      <c r="B2" s="221"/>
      <c r="E2" s="241"/>
      <c r="F2" s="241"/>
      <c r="H2" s="241"/>
    </row>
    <row r="3" spans="1:10" ht="20.149999999999999" customHeight="1" x14ac:dyDescent="0.45">
      <c r="E3" s="234" t="s">
        <v>192</v>
      </c>
      <c r="F3" s="241"/>
      <c r="G3" s="234" t="s">
        <v>319</v>
      </c>
      <c r="H3" s="222"/>
      <c r="I3" s="234" t="s">
        <v>183</v>
      </c>
    </row>
    <row r="4" spans="1:10" ht="20.149999999999999" customHeight="1" x14ac:dyDescent="0.45">
      <c r="B4" s="167"/>
      <c r="C4" s="208" t="s">
        <v>187</v>
      </c>
      <c r="D4" s="167"/>
      <c r="E4" s="190">
        <v>121850.13</v>
      </c>
      <c r="F4" s="189"/>
      <c r="G4" s="190">
        <v>119805.33</v>
      </c>
      <c r="H4" s="189"/>
      <c r="I4" s="190">
        <v>288381.02986000001</v>
      </c>
      <c r="J4" s="167"/>
    </row>
    <row r="5" spans="1:10" ht="20.149999999999999" customHeight="1" x14ac:dyDescent="0.45">
      <c r="B5" s="72"/>
      <c r="C5" s="224" t="s">
        <v>197</v>
      </c>
      <c r="D5" s="235" t="s">
        <v>198</v>
      </c>
      <c r="E5" s="225">
        <v>18905.41</v>
      </c>
      <c r="F5" s="226"/>
      <c r="G5" s="227">
        <v>18905.41</v>
      </c>
      <c r="H5" s="226"/>
      <c r="I5" s="227">
        <v>30000</v>
      </c>
    </row>
    <row r="6" spans="1:10" ht="20.149999999999999" customHeight="1" x14ac:dyDescent="0.45">
      <c r="B6" s="72"/>
      <c r="C6" s="224" t="s">
        <v>199</v>
      </c>
      <c r="D6" s="235" t="s">
        <v>200</v>
      </c>
      <c r="E6" s="225">
        <v>2727.75</v>
      </c>
      <c r="F6" s="226"/>
      <c r="G6" s="227">
        <v>2750</v>
      </c>
      <c r="H6" s="226"/>
      <c r="I6" s="227">
        <v>3372.6</v>
      </c>
    </row>
    <row r="7" spans="1:10" ht="20.149999999999999" customHeight="1" x14ac:dyDescent="0.45">
      <c r="B7" s="72"/>
      <c r="C7" s="224" t="s">
        <v>201</v>
      </c>
      <c r="D7" s="235" t="s">
        <v>202</v>
      </c>
      <c r="E7" s="225">
        <v>7086</v>
      </c>
      <c r="F7" s="226"/>
      <c r="G7" s="227">
        <v>7375</v>
      </c>
      <c r="H7" s="226"/>
      <c r="I7" s="227">
        <v>7700</v>
      </c>
    </row>
    <row r="8" spans="1:10" ht="20.149999999999999" customHeight="1" x14ac:dyDescent="0.45">
      <c r="A8" s="72" t="s">
        <v>88</v>
      </c>
      <c r="B8" s="72"/>
      <c r="C8" s="224" t="s">
        <v>203</v>
      </c>
      <c r="D8" s="235" t="s">
        <v>204</v>
      </c>
      <c r="E8" s="225">
        <v>0</v>
      </c>
      <c r="F8" s="226"/>
      <c r="G8" s="227">
        <v>2400</v>
      </c>
      <c r="H8" s="226"/>
      <c r="I8" s="227">
        <v>2452.8000000000002</v>
      </c>
    </row>
    <row r="9" spans="1:10" ht="20.149999999999999" customHeight="1" x14ac:dyDescent="0.45">
      <c r="A9" s="72" t="s">
        <v>88</v>
      </c>
      <c r="B9" s="72"/>
      <c r="C9" s="224" t="s">
        <v>167</v>
      </c>
      <c r="D9" s="235" t="s">
        <v>205</v>
      </c>
      <c r="E9" s="225">
        <v>18470</v>
      </c>
      <c r="F9" s="226"/>
      <c r="G9" s="227">
        <v>18470</v>
      </c>
      <c r="H9" s="226"/>
      <c r="I9" s="227">
        <v>31248</v>
      </c>
    </row>
    <row r="10" spans="1:10" ht="20.149999999999999" customHeight="1" x14ac:dyDescent="0.45">
      <c r="B10" s="72"/>
      <c r="C10" s="224" t="s">
        <v>175</v>
      </c>
      <c r="D10" s="235" t="s">
        <v>206</v>
      </c>
      <c r="E10" s="225">
        <v>5400</v>
      </c>
      <c r="F10" s="226"/>
      <c r="G10" s="227">
        <v>5400</v>
      </c>
      <c r="H10" s="226"/>
      <c r="I10" s="227">
        <v>9072</v>
      </c>
    </row>
    <row r="11" spans="1:10" ht="20.149999999999999" customHeight="1" x14ac:dyDescent="0.45">
      <c r="A11" s="72" t="s">
        <v>88</v>
      </c>
      <c r="B11" s="72"/>
      <c r="C11" s="224" t="s">
        <v>207</v>
      </c>
      <c r="D11" s="235" t="s">
        <v>88</v>
      </c>
      <c r="E11" s="225">
        <v>551.64</v>
      </c>
      <c r="F11" s="226"/>
      <c r="G11" s="227">
        <v>551.64</v>
      </c>
      <c r="H11" s="226"/>
      <c r="I11" s="227">
        <v>1200</v>
      </c>
    </row>
    <row r="12" spans="1:10" ht="20.149999999999999" customHeight="1" x14ac:dyDescent="0.45">
      <c r="A12" s="72" t="s">
        <v>88</v>
      </c>
      <c r="B12" s="72"/>
      <c r="C12" s="224" t="s">
        <v>172</v>
      </c>
      <c r="D12" s="235" t="s">
        <v>208</v>
      </c>
      <c r="E12" s="225">
        <v>1080.96</v>
      </c>
      <c r="F12" s="226"/>
      <c r="G12" s="227">
        <v>1080.96</v>
      </c>
      <c r="H12" s="226"/>
      <c r="I12" s="227">
        <v>1104.7411200000001</v>
      </c>
    </row>
    <row r="13" spans="1:10" ht="20.149999999999999" customHeight="1" x14ac:dyDescent="0.45">
      <c r="B13" s="72"/>
      <c r="C13" s="224" t="s">
        <v>209</v>
      </c>
      <c r="D13" s="235" t="s">
        <v>210</v>
      </c>
      <c r="E13" s="225">
        <v>0</v>
      </c>
      <c r="F13" s="226"/>
      <c r="G13" s="227">
        <v>6660</v>
      </c>
      <c r="H13" s="226"/>
      <c r="I13" s="227">
        <v>15240</v>
      </c>
    </row>
    <row r="14" spans="1:10" ht="20.149999999999999" customHeight="1" x14ac:dyDescent="0.45">
      <c r="A14" s="72" t="s">
        <v>88</v>
      </c>
      <c r="B14" s="72"/>
      <c r="C14" s="224" t="s">
        <v>211</v>
      </c>
      <c r="D14" s="235" t="s">
        <v>212</v>
      </c>
      <c r="E14" s="225">
        <v>0</v>
      </c>
      <c r="F14" s="226"/>
      <c r="G14" s="227">
        <v>666</v>
      </c>
      <c r="H14" s="226"/>
      <c r="I14" s="227">
        <v>1524</v>
      </c>
    </row>
    <row r="15" spans="1:10" ht="20.149999999999999" customHeight="1" x14ac:dyDescent="0.45">
      <c r="A15" s="72" t="s">
        <v>88</v>
      </c>
      <c r="B15" s="72"/>
      <c r="C15" s="224" t="s">
        <v>213</v>
      </c>
      <c r="D15" s="235" t="s">
        <v>214</v>
      </c>
      <c r="E15" s="225">
        <v>3426.4</v>
      </c>
      <c r="F15" s="226"/>
      <c r="G15" s="227">
        <v>0</v>
      </c>
      <c r="H15" s="226"/>
      <c r="I15" s="227">
        <v>10093</v>
      </c>
    </row>
    <row r="16" spans="1:10" ht="20.149999999999999" customHeight="1" x14ac:dyDescent="0.45">
      <c r="A16" s="72" t="s">
        <v>88</v>
      </c>
      <c r="B16" s="72"/>
      <c r="C16" s="224" t="s">
        <v>215</v>
      </c>
      <c r="D16" s="235" t="s">
        <v>216</v>
      </c>
      <c r="E16" s="225">
        <v>0</v>
      </c>
      <c r="F16" s="226"/>
      <c r="G16" s="227">
        <v>250</v>
      </c>
      <c r="H16" s="226"/>
      <c r="I16" s="227">
        <v>600</v>
      </c>
    </row>
    <row r="17" spans="1:10" ht="20.149999999999999" customHeight="1" x14ac:dyDescent="0.45">
      <c r="A17" s="72" t="s">
        <v>88</v>
      </c>
      <c r="B17" s="72"/>
      <c r="C17" s="224" t="s">
        <v>161</v>
      </c>
      <c r="D17" s="235" t="s">
        <v>216</v>
      </c>
      <c r="E17" s="225">
        <v>856.6</v>
      </c>
      <c r="F17" s="226"/>
      <c r="G17" s="227">
        <v>856.6</v>
      </c>
      <c r="H17" s="226"/>
      <c r="I17" s="227">
        <v>1200</v>
      </c>
    </row>
    <row r="18" spans="1:10" ht="20.149999999999999" customHeight="1" x14ac:dyDescent="0.45">
      <c r="A18" s="72" t="s">
        <v>88</v>
      </c>
      <c r="B18" s="72"/>
      <c r="C18" s="224" t="s">
        <v>217</v>
      </c>
      <c r="D18" s="235" t="s">
        <v>216</v>
      </c>
      <c r="E18" s="225">
        <v>0</v>
      </c>
      <c r="F18" s="226"/>
      <c r="G18" s="227">
        <v>500</v>
      </c>
      <c r="H18" s="226"/>
      <c r="I18" s="227">
        <v>1200</v>
      </c>
    </row>
    <row r="19" spans="1:10" ht="20.149999999999999" customHeight="1" x14ac:dyDescent="0.45">
      <c r="A19" s="72" t="s">
        <v>88</v>
      </c>
      <c r="B19" s="72"/>
      <c r="C19" s="224" t="s">
        <v>218</v>
      </c>
      <c r="D19" s="235" t="s">
        <v>216</v>
      </c>
      <c r="E19" s="225">
        <v>0</v>
      </c>
      <c r="F19" s="226"/>
      <c r="G19" s="227">
        <v>150</v>
      </c>
      <c r="H19" s="226"/>
      <c r="I19" s="227">
        <v>250</v>
      </c>
    </row>
    <row r="20" spans="1:10" ht="20.149999999999999" customHeight="1" x14ac:dyDescent="0.45">
      <c r="B20" s="4"/>
      <c r="C20" s="228" t="s">
        <v>220</v>
      </c>
      <c r="D20" s="4"/>
      <c r="E20" s="230">
        <v>58504.76</v>
      </c>
      <c r="F20" s="229"/>
      <c r="G20" s="230">
        <v>66015.61</v>
      </c>
      <c r="H20" s="229"/>
      <c r="I20" s="230">
        <v>116257.14112</v>
      </c>
      <c r="J20" s="4"/>
    </row>
    <row r="21" spans="1:10" ht="20.149999999999999" customHeight="1" thickBot="1" x14ac:dyDescent="0.5">
      <c r="C21" s="197" t="s">
        <v>221</v>
      </c>
      <c r="E21" s="232">
        <v>0.48013703391206886</v>
      </c>
      <c r="F21" s="231"/>
      <c r="G21" s="232">
        <v>0.55102398198811353</v>
      </c>
      <c r="H21" s="231"/>
      <c r="I21" s="233">
        <v>0.40313727007785227</v>
      </c>
    </row>
    <row r="22" spans="1:10" ht="20.149999999999999" customHeight="1" thickTop="1" x14ac:dyDescent="0.45">
      <c r="B22" s="208"/>
      <c r="C22" s="208" t="s">
        <v>223</v>
      </c>
      <c r="D22" s="208"/>
      <c r="E22" s="190">
        <v>63345.37</v>
      </c>
      <c r="F22" s="189"/>
      <c r="G22" s="190">
        <v>53789.72</v>
      </c>
      <c r="H22" s="189"/>
      <c r="I22" s="201">
        <v>172123.88874000002</v>
      </c>
      <c r="J22" s="208"/>
    </row>
    <row r="23" spans="1:10" ht="20.149999999999999" customHeight="1" x14ac:dyDescent="0.45">
      <c r="B23" s="167"/>
      <c r="C23" s="177" t="s">
        <v>224</v>
      </c>
      <c r="D23" s="167"/>
      <c r="E23" s="210">
        <v>5.2787808333333339E-2</v>
      </c>
      <c r="F23" s="210"/>
      <c r="G23" s="211">
        <v>4.4824766666666668E-2</v>
      </c>
      <c r="H23" s="210"/>
      <c r="I23" s="211">
        <v>0.14343657395000001</v>
      </c>
      <c r="J23" s="167"/>
    </row>
  </sheetData>
  <conditionalFormatting sqref="F4 F22 H22:H23 E23:F23">
    <cfRule type="cellIs" dxfId="4" priority="11" operator="equal">
      <formula>"Not Disclosed"</formula>
    </cfRule>
  </conditionalFormatting>
  <conditionalFormatting sqref="E1 A5:A19 B1:B1048576">
    <cfRule type="cellIs" dxfId="3" priority="10" operator="equal">
      <formula>"DELETE"</formula>
    </cfRule>
  </conditionalFormatting>
  <conditionalFormatting sqref="H4">
    <cfRule type="cellIs" dxfId="2" priority="9" operator="equal">
      <formula>"Not Disclosed"</formula>
    </cfRule>
  </conditionalFormatting>
  <conditionalFormatting sqref="A1:A1048576">
    <cfRule type="cellIs" dxfId="1" priority="4" operator="equal">
      <formula>"HIDE"</formula>
    </cfRule>
  </conditionalFormatting>
  <conditionalFormatting sqref="E1">
    <cfRule type="cellIs" dxfId="0" priority="3" operator="equal">
      <formula>"HIDE"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Investment Summary</vt:lpstr>
      <vt:lpstr>Underwriting</vt:lpstr>
      <vt:lpstr>Seller's Numbers</vt:lpstr>
      <vt:lpstr>Rent Roll Summary</vt:lpstr>
      <vt:lpstr>Rent Roll</vt:lpstr>
      <vt:lpstr>Rental Units &amp; Investment</vt:lpstr>
      <vt:lpstr>Property Expenses</vt:lpstr>
      <vt:lpstr>Underwriting!Print_Area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Esterson, Glenn</cp:lastModifiedBy>
  <cp:revision/>
  <dcterms:created xsi:type="dcterms:W3CDTF">2000-03-26T14:17:15Z</dcterms:created>
  <dcterms:modified xsi:type="dcterms:W3CDTF">2020-03-11T20:49:46Z</dcterms:modified>
  <cp:category/>
  <cp:contentStatus/>
</cp:coreProperties>
</file>